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5440" windowHeight="15840" tabRatio="783"/>
  </bookViews>
  <sheets>
    <sheet name="Podnik A" sheetId="2" r:id="rId1"/>
    <sheet name="Odpisy A" sheetId="8" r:id="rId2"/>
    <sheet name="Úver A" sheetId="12" r:id="rId3"/>
    <sheet name="Efektivita vs kompenzacie" sheetId="13" r:id="rId4"/>
    <sheet name="Podnik RSP bez pomoci" sheetId="15" r:id="rId5"/>
    <sheet name="Odpisy RSP bez pomoci" sheetId="16" r:id="rId6"/>
    <sheet name="Podnik RSP s pomocou" sheetId="18" r:id="rId7"/>
    <sheet name="Odpisy RSP s pomocou" sheetId="19" r:id="rId8"/>
    <sheet name="Úver RSP s pomocou" sheetId="17" r:id="rId9"/>
    <sheet name="Grafy" sheetId="20" r:id="rId10"/>
  </sheets>
  <externalReferences>
    <externalReference r:id="rId11"/>
  </externalReferences>
  <definedNames>
    <definedName name="AN" localSheetId="2">'[1]Atribúty analýzy'!$I$5:$I$6</definedName>
    <definedName name="AN" localSheetId="8">'[1]Atribúty analýzy'!$I$5:$I$6</definedName>
    <definedName name="AN">#REF!</definedName>
    <definedName name="CelkoveInvVydavky">#REF!</definedName>
    <definedName name="diskont" localSheetId="2">'[1]Plán investície'!$H$6</definedName>
    <definedName name="diskont" localSheetId="8">'[1]Plán investície'!$H$6</definedName>
    <definedName name="diskont">#REF!</definedName>
    <definedName name="DRP" localSheetId="2">'[1]Plán investície'!$C$7</definedName>
    <definedName name="DRP" localSheetId="8">'[1]Plán investície'!$C$7</definedName>
    <definedName name="DRP">#REF!</definedName>
    <definedName name="KodTypuZiadatela">#REF!</definedName>
    <definedName name="_xlnm.Print_Area" localSheetId="2">'Úver A'!$A$1:$AE$26</definedName>
    <definedName name="_xlnm.Print_Area" localSheetId="8">'Úver RSP s pomocou'!$A$1:$AE$26</definedName>
    <definedName name="PercentoNFP">#REF!</definedName>
    <definedName name="PS" localSheetId="2">'[1]Paušálne sadzby'!$I$4:$I$6</definedName>
    <definedName name="PS" localSheetId="8">'[1]Paušálne sadzby'!$I$4:$I$6</definedName>
    <definedName name="PS">#REF!</definedName>
    <definedName name="Ref" localSheetId="2">'[1]Plán investície'!$C$8</definedName>
    <definedName name="Ref" localSheetId="8">'[1]Plán investície'!$C$8</definedName>
    <definedName name="Ref">#REF!</definedName>
    <definedName name="rok" localSheetId="2">'[1]Plán investície'!$C$6</definedName>
    <definedName name="rok" localSheetId="8">'[1]Plán investície'!$C$6</definedName>
    <definedName name="rok">#REF!</definedName>
    <definedName name="RZ" localSheetId="2">'[1]Odpisy - daňové'!$A$1:$A$2</definedName>
    <definedName name="RZ" localSheetId="8">'[1]Odpisy - daňové'!$A$1:$A$2</definedName>
    <definedName name="RZ">#REF!</definedName>
    <definedName name="StatnaPomoc">#REF!</definedName>
    <definedName name="TypFA" localSheetId="2">'[1]Plán investície'!$C$18</definedName>
    <definedName name="TypFA" localSheetId="8">'[1]Plán investície'!$C$18</definedName>
    <definedName name="TypFA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7" i="20" l="1"/>
  <c r="F149" i="20" s="1"/>
  <c r="I137" i="20"/>
  <c r="G149" i="20" s="1"/>
  <c r="J137" i="20"/>
  <c r="H149" i="20" s="1"/>
  <c r="K137" i="20"/>
  <c r="I149" i="20" s="1"/>
  <c r="L137" i="20"/>
  <c r="J149" i="20" s="1"/>
  <c r="M137" i="20"/>
  <c r="K149" i="20" s="1"/>
  <c r="N137" i="20"/>
  <c r="L149" i="20" s="1"/>
  <c r="O137" i="20"/>
  <c r="M149" i="20" s="1"/>
  <c r="P137" i="20"/>
  <c r="N149" i="20" s="1"/>
  <c r="Q137" i="20"/>
  <c r="O149" i="20" s="1"/>
  <c r="R137" i="20"/>
  <c r="P149" i="20" s="1"/>
  <c r="S137" i="20"/>
  <c r="Q149" i="20" s="1"/>
  <c r="T137" i="20"/>
  <c r="R149" i="20" s="1"/>
  <c r="U137" i="20"/>
  <c r="S149" i="20" s="1"/>
  <c r="V137" i="20"/>
  <c r="T149" i="20" s="1"/>
  <c r="W137" i="20"/>
  <c r="U149" i="20" s="1"/>
  <c r="X137" i="20"/>
  <c r="V149" i="20" s="1"/>
  <c r="Y137" i="20"/>
  <c r="W149" i="20" s="1"/>
  <c r="Z137" i="20"/>
  <c r="X149" i="20" s="1"/>
  <c r="AA137" i="20"/>
  <c r="Y149" i="20" s="1"/>
  <c r="AB137" i="20"/>
  <c r="Z149" i="20" s="1"/>
  <c r="AC137" i="20"/>
  <c r="AA149" i="20" s="1"/>
  <c r="AD137" i="20"/>
  <c r="AB149" i="20" s="1"/>
  <c r="AE137" i="20"/>
  <c r="AC149" i="20" s="1"/>
  <c r="AF137" i="20"/>
  <c r="AD149" i="20" s="1"/>
  <c r="AG137" i="20"/>
  <c r="AE149" i="20" s="1"/>
  <c r="AH137" i="20"/>
  <c r="AF149" i="20" s="1"/>
  <c r="AI137" i="20"/>
  <c r="AG149" i="20" s="1"/>
  <c r="AJ137" i="20"/>
  <c r="AH149" i="20" s="1"/>
  <c r="AK137" i="20"/>
  <c r="AI149" i="20" s="1"/>
  <c r="AL137" i="20"/>
  <c r="AJ149" i="20" s="1"/>
  <c r="AM137" i="20"/>
  <c r="AK149" i="20" s="1"/>
  <c r="AN137" i="20"/>
  <c r="AL149" i="20" s="1"/>
  <c r="AO137" i="20"/>
  <c r="AM149" i="20" s="1"/>
  <c r="AP137" i="20"/>
  <c r="AN149" i="20" s="1"/>
  <c r="AQ137" i="20"/>
  <c r="AO149" i="20" s="1"/>
  <c r="E137" i="20"/>
  <c r="C149" i="20" s="1"/>
  <c r="F137" i="20"/>
  <c r="D149" i="20" s="1"/>
  <c r="G137" i="20"/>
  <c r="E149" i="20" s="1"/>
  <c r="D137" i="20"/>
  <c r="B149" i="20" s="1"/>
  <c r="C140" i="20"/>
  <c r="D140" i="20"/>
  <c r="B152" i="20" s="1"/>
  <c r="E140" i="20"/>
  <c r="C152" i="20" s="1"/>
  <c r="F140" i="20"/>
  <c r="D152" i="20" s="1"/>
  <c r="G140" i="20"/>
  <c r="E152" i="20" s="1"/>
  <c r="H140" i="20"/>
  <c r="F152" i="20" s="1"/>
  <c r="I140" i="20"/>
  <c r="G152" i="20" s="1"/>
  <c r="J140" i="20"/>
  <c r="H152" i="20" s="1"/>
  <c r="K140" i="20"/>
  <c r="I152" i="20" s="1"/>
  <c r="L140" i="20"/>
  <c r="J152" i="20" s="1"/>
  <c r="M140" i="20"/>
  <c r="K152" i="20" s="1"/>
  <c r="N140" i="20"/>
  <c r="L152" i="20" s="1"/>
  <c r="O140" i="20"/>
  <c r="M152" i="20" s="1"/>
  <c r="P140" i="20"/>
  <c r="N152" i="20" s="1"/>
  <c r="Q140" i="20"/>
  <c r="O152" i="20" s="1"/>
  <c r="R140" i="20"/>
  <c r="P152" i="20" s="1"/>
  <c r="S140" i="20"/>
  <c r="Q152" i="20" s="1"/>
  <c r="T140" i="20"/>
  <c r="R152" i="20" s="1"/>
  <c r="U140" i="20"/>
  <c r="S152" i="20" s="1"/>
  <c r="V140" i="20"/>
  <c r="T152" i="20" s="1"/>
  <c r="W140" i="20"/>
  <c r="U152" i="20" s="1"/>
  <c r="X140" i="20"/>
  <c r="V152" i="20" s="1"/>
  <c r="Y140" i="20"/>
  <c r="W152" i="20" s="1"/>
  <c r="Z140" i="20"/>
  <c r="X152" i="20" s="1"/>
  <c r="AA140" i="20"/>
  <c r="Y152" i="20" s="1"/>
  <c r="AB140" i="20"/>
  <c r="Z152" i="20" s="1"/>
  <c r="AC140" i="20"/>
  <c r="AA152" i="20" s="1"/>
  <c r="AD140" i="20"/>
  <c r="AB152" i="20" s="1"/>
  <c r="AE140" i="20"/>
  <c r="AC152" i="20" s="1"/>
  <c r="AF140" i="20"/>
  <c r="AD152" i="20" s="1"/>
  <c r="AG140" i="20"/>
  <c r="AE152" i="20" s="1"/>
  <c r="AH140" i="20"/>
  <c r="AF152" i="20" s="1"/>
  <c r="AI140" i="20"/>
  <c r="AG152" i="20" s="1"/>
  <c r="AJ140" i="20"/>
  <c r="AH152" i="20" s="1"/>
  <c r="AK140" i="20"/>
  <c r="AI152" i="20" s="1"/>
  <c r="AL140" i="20"/>
  <c r="AJ152" i="20" s="1"/>
  <c r="AM140" i="20"/>
  <c r="AK152" i="20" s="1"/>
  <c r="AN140" i="20"/>
  <c r="AL152" i="20" s="1"/>
  <c r="AO140" i="20"/>
  <c r="AM152" i="20" s="1"/>
  <c r="AP140" i="20"/>
  <c r="AN152" i="20" s="1"/>
  <c r="AQ140" i="20"/>
  <c r="AO152" i="20" s="1"/>
  <c r="B140" i="20"/>
  <c r="C139" i="20"/>
  <c r="D139" i="20"/>
  <c r="B151" i="20" s="1"/>
  <c r="E139" i="20"/>
  <c r="C151" i="20" s="1"/>
  <c r="F139" i="20"/>
  <c r="D151" i="20" s="1"/>
  <c r="G139" i="20"/>
  <c r="E151" i="20" s="1"/>
  <c r="H139" i="20"/>
  <c r="F151" i="20" s="1"/>
  <c r="I139" i="20"/>
  <c r="G151" i="20" s="1"/>
  <c r="J139" i="20"/>
  <c r="H151" i="20" s="1"/>
  <c r="K139" i="20"/>
  <c r="I151" i="20" s="1"/>
  <c r="L139" i="20"/>
  <c r="J151" i="20" s="1"/>
  <c r="M139" i="20"/>
  <c r="K151" i="20" s="1"/>
  <c r="N139" i="20"/>
  <c r="L151" i="20" s="1"/>
  <c r="O139" i="20"/>
  <c r="M151" i="20" s="1"/>
  <c r="P139" i="20"/>
  <c r="N151" i="20" s="1"/>
  <c r="Q139" i="20"/>
  <c r="O151" i="20" s="1"/>
  <c r="R139" i="20"/>
  <c r="P151" i="20" s="1"/>
  <c r="S139" i="20"/>
  <c r="Q151" i="20" s="1"/>
  <c r="T139" i="20"/>
  <c r="R151" i="20" s="1"/>
  <c r="U139" i="20"/>
  <c r="S151" i="20" s="1"/>
  <c r="V139" i="20"/>
  <c r="T151" i="20" s="1"/>
  <c r="W139" i="20"/>
  <c r="U151" i="20" s="1"/>
  <c r="X139" i="20"/>
  <c r="V151" i="20" s="1"/>
  <c r="Y139" i="20"/>
  <c r="W151" i="20" s="1"/>
  <c r="Z139" i="20"/>
  <c r="X151" i="20" s="1"/>
  <c r="AA139" i="20"/>
  <c r="Y151" i="20" s="1"/>
  <c r="AB139" i="20"/>
  <c r="Z151" i="20" s="1"/>
  <c r="AC139" i="20"/>
  <c r="AA151" i="20" s="1"/>
  <c r="AD139" i="20"/>
  <c r="AB151" i="20" s="1"/>
  <c r="AE139" i="20"/>
  <c r="AC151" i="20" s="1"/>
  <c r="AF139" i="20"/>
  <c r="AD151" i="20" s="1"/>
  <c r="AG139" i="20"/>
  <c r="AE151" i="20" s="1"/>
  <c r="AH139" i="20"/>
  <c r="AF151" i="20" s="1"/>
  <c r="AI139" i="20"/>
  <c r="AG151" i="20" s="1"/>
  <c r="AJ139" i="20"/>
  <c r="AH151" i="20" s="1"/>
  <c r="AK139" i="20"/>
  <c r="AI151" i="20" s="1"/>
  <c r="AL139" i="20"/>
  <c r="AJ151" i="20" s="1"/>
  <c r="AM139" i="20"/>
  <c r="AK151" i="20" s="1"/>
  <c r="AN139" i="20"/>
  <c r="AL151" i="20" s="1"/>
  <c r="AO139" i="20"/>
  <c r="AM151" i="20" s="1"/>
  <c r="AP139" i="20"/>
  <c r="AN151" i="20" s="1"/>
  <c r="AQ139" i="20"/>
  <c r="AO151" i="20" s="1"/>
  <c r="B139" i="20"/>
  <c r="C138" i="20"/>
  <c r="D138" i="20"/>
  <c r="B150" i="20" s="1"/>
  <c r="E138" i="20"/>
  <c r="C150" i="20" s="1"/>
  <c r="F138" i="20"/>
  <c r="D150" i="20" s="1"/>
  <c r="G138" i="20"/>
  <c r="E150" i="20" s="1"/>
  <c r="H138" i="20"/>
  <c r="F150" i="20" s="1"/>
  <c r="I138" i="20"/>
  <c r="G150" i="20" s="1"/>
  <c r="J138" i="20"/>
  <c r="H150" i="20" s="1"/>
  <c r="K138" i="20"/>
  <c r="I150" i="20" s="1"/>
  <c r="L138" i="20"/>
  <c r="J150" i="20" s="1"/>
  <c r="M138" i="20"/>
  <c r="K150" i="20" s="1"/>
  <c r="N138" i="20"/>
  <c r="L150" i="20" s="1"/>
  <c r="O138" i="20"/>
  <c r="M150" i="20" s="1"/>
  <c r="P138" i="20"/>
  <c r="N150" i="20" s="1"/>
  <c r="Q138" i="20"/>
  <c r="O150" i="20" s="1"/>
  <c r="R138" i="20"/>
  <c r="P150" i="20" s="1"/>
  <c r="S138" i="20"/>
  <c r="Q150" i="20" s="1"/>
  <c r="T138" i="20"/>
  <c r="R150" i="20" s="1"/>
  <c r="U138" i="20"/>
  <c r="S150" i="20" s="1"/>
  <c r="V138" i="20"/>
  <c r="T150" i="20" s="1"/>
  <c r="W138" i="20"/>
  <c r="U150" i="20" s="1"/>
  <c r="X138" i="20"/>
  <c r="V150" i="20" s="1"/>
  <c r="Y138" i="20"/>
  <c r="W150" i="20" s="1"/>
  <c r="Z138" i="20"/>
  <c r="X150" i="20" s="1"/>
  <c r="AA138" i="20"/>
  <c r="Y150" i="20" s="1"/>
  <c r="AB138" i="20"/>
  <c r="Z150" i="20" s="1"/>
  <c r="AC138" i="20"/>
  <c r="AA150" i="20" s="1"/>
  <c r="AD138" i="20"/>
  <c r="AB150" i="20" s="1"/>
  <c r="AE138" i="20"/>
  <c r="AC150" i="20" s="1"/>
  <c r="AF138" i="20"/>
  <c r="AD150" i="20" s="1"/>
  <c r="AG138" i="20"/>
  <c r="AE150" i="20" s="1"/>
  <c r="AH138" i="20"/>
  <c r="AF150" i="20" s="1"/>
  <c r="AI138" i="20"/>
  <c r="AG150" i="20" s="1"/>
  <c r="AJ138" i="20"/>
  <c r="AH150" i="20" s="1"/>
  <c r="AK138" i="20"/>
  <c r="AI150" i="20" s="1"/>
  <c r="AL138" i="20"/>
  <c r="AJ150" i="20" s="1"/>
  <c r="AM138" i="20"/>
  <c r="AK150" i="20" s="1"/>
  <c r="AN138" i="20"/>
  <c r="AL150" i="20" s="1"/>
  <c r="AO138" i="20"/>
  <c r="AM150" i="20" s="1"/>
  <c r="AP138" i="20"/>
  <c r="AN150" i="20" s="1"/>
  <c r="AQ138" i="20"/>
  <c r="AO150" i="20" s="1"/>
  <c r="B138" i="20"/>
  <c r="C135" i="20"/>
  <c r="D135" i="20"/>
  <c r="B146" i="20" s="1"/>
  <c r="B135" i="20"/>
  <c r="C134" i="20"/>
  <c r="D134" i="20"/>
  <c r="B145" i="20" s="1"/>
  <c r="B134" i="20"/>
  <c r="C133" i="20"/>
  <c r="D133" i="20"/>
  <c r="B144" i="20" s="1"/>
  <c r="B133" i="20"/>
  <c r="C48" i="18"/>
  <c r="D96" i="18"/>
  <c r="E96" i="18"/>
  <c r="F96" i="18"/>
  <c r="G96" i="18"/>
  <c r="H96" i="18"/>
  <c r="I96" i="18"/>
  <c r="J96" i="18"/>
  <c r="L96" i="18"/>
  <c r="M96" i="18"/>
  <c r="N96" i="18"/>
  <c r="O96" i="18"/>
  <c r="P96" i="18"/>
  <c r="Q96" i="18"/>
  <c r="R96" i="18"/>
  <c r="S96" i="18"/>
  <c r="T96" i="18"/>
  <c r="U96" i="18"/>
  <c r="V96" i="18"/>
  <c r="W96" i="18"/>
  <c r="X96" i="18"/>
  <c r="Y96" i="18"/>
  <c r="Z96" i="18"/>
  <c r="AA96" i="18"/>
  <c r="AB96" i="18"/>
  <c r="AC96" i="18"/>
  <c r="AD96" i="18"/>
  <c r="AE96" i="18"/>
  <c r="AF96" i="18"/>
  <c r="AG96" i="18"/>
  <c r="AH96" i="18"/>
  <c r="AI96" i="18"/>
  <c r="AJ96" i="18"/>
  <c r="AK96" i="18"/>
  <c r="AL96" i="18"/>
  <c r="AM96" i="18"/>
  <c r="AN96" i="18"/>
  <c r="AO96" i="18"/>
  <c r="AP96" i="18"/>
  <c r="C97" i="18"/>
  <c r="CQ48" i="19"/>
  <c r="CO48" i="19"/>
  <c r="CM48" i="19"/>
  <c r="CK48" i="19"/>
  <c r="CI48" i="19"/>
  <c r="CG48" i="19"/>
  <c r="CE48" i="19"/>
  <c r="CC48" i="19"/>
  <c r="CA48" i="19"/>
  <c r="BY48" i="19"/>
  <c r="BW48" i="19"/>
  <c r="BU48" i="19"/>
  <c r="BS48" i="19"/>
  <c r="BQ48" i="19"/>
  <c r="BO48" i="19"/>
  <c r="BM48" i="19"/>
  <c r="BK48" i="19"/>
  <c r="BI48" i="19"/>
  <c r="BG48" i="19"/>
  <c r="BE48" i="19"/>
  <c r="BC48" i="19"/>
  <c r="BA48" i="19"/>
  <c r="AY48" i="19"/>
  <c r="AW48" i="19"/>
  <c r="AU48" i="19"/>
  <c r="AS48" i="19"/>
  <c r="AQ48" i="19"/>
  <c r="AO48" i="19"/>
  <c r="AM48" i="19"/>
  <c r="AK48" i="19"/>
  <c r="AI48" i="19"/>
  <c r="AG48" i="19"/>
  <c r="AE48" i="19"/>
  <c r="AC48" i="19"/>
  <c r="AA48" i="19"/>
  <c r="Y48" i="19"/>
  <c r="W48" i="19"/>
  <c r="U48" i="19"/>
  <c r="S48" i="19"/>
  <c r="Q48" i="19"/>
  <c r="CO47" i="19"/>
  <c r="CM47" i="19"/>
  <c r="CK47" i="19"/>
  <c r="CI47" i="19"/>
  <c r="CG47" i="19"/>
  <c r="CE47" i="19"/>
  <c r="CC47" i="19"/>
  <c r="CA47" i="19"/>
  <c r="BY47" i="19"/>
  <c r="BW47" i="19"/>
  <c r="BU47" i="19"/>
  <c r="BS47" i="19"/>
  <c r="BQ47" i="19"/>
  <c r="BO47" i="19"/>
  <c r="BM47" i="19"/>
  <c r="BK47" i="19"/>
  <c r="BI47" i="19"/>
  <c r="BG47" i="19"/>
  <c r="BE47" i="19"/>
  <c r="BC47" i="19"/>
  <c r="BA47" i="19"/>
  <c r="AY47" i="19"/>
  <c r="AW47" i="19"/>
  <c r="AU47" i="19"/>
  <c r="AS47" i="19"/>
  <c r="AQ47" i="19"/>
  <c r="AO47" i="19"/>
  <c r="AM47" i="19"/>
  <c r="AK47" i="19"/>
  <c r="AI47" i="19"/>
  <c r="AG47" i="19"/>
  <c r="AE47" i="19"/>
  <c r="AC47" i="19"/>
  <c r="AA47" i="19"/>
  <c r="Y47" i="19"/>
  <c r="W47" i="19"/>
  <c r="U47" i="19"/>
  <c r="S47" i="19"/>
  <c r="Q47" i="19"/>
  <c r="O47" i="19"/>
  <c r="CM46" i="19"/>
  <c r="CK46" i="19"/>
  <c r="CI46" i="19"/>
  <c r="CG46" i="19"/>
  <c r="CE46" i="19"/>
  <c r="CC46" i="19"/>
  <c r="CA46" i="19"/>
  <c r="BY46" i="19"/>
  <c r="BW46" i="19"/>
  <c r="BU46" i="19"/>
  <c r="BS46" i="19"/>
  <c r="BQ46" i="19"/>
  <c r="BO46" i="19"/>
  <c r="BM46" i="19"/>
  <c r="BK46" i="19"/>
  <c r="BI46" i="19"/>
  <c r="BG46" i="19"/>
  <c r="BE46" i="19"/>
  <c r="BC46" i="19"/>
  <c r="BA46" i="19"/>
  <c r="AY46" i="19"/>
  <c r="AW46" i="19"/>
  <c r="AU46" i="19"/>
  <c r="AS46" i="19"/>
  <c r="AQ46" i="19"/>
  <c r="AO46" i="19"/>
  <c r="AM46" i="19"/>
  <c r="AK46" i="19"/>
  <c r="AI46" i="19"/>
  <c r="AG46" i="19"/>
  <c r="AE46" i="19"/>
  <c r="AC46" i="19"/>
  <c r="AA46" i="19"/>
  <c r="Y46" i="19"/>
  <c r="W46" i="19"/>
  <c r="U46" i="19"/>
  <c r="S46" i="19"/>
  <c r="Q46" i="19"/>
  <c r="O46" i="19"/>
  <c r="M46" i="19"/>
  <c r="CK45" i="19"/>
  <c r="CI45" i="19"/>
  <c r="CG45" i="19"/>
  <c r="CE45" i="19"/>
  <c r="CC45" i="19"/>
  <c r="CA45" i="19"/>
  <c r="BY45" i="19"/>
  <c r="BW45" i="19"/>
  <c r="BU45" i="19"/>
  <c r="BS45" i="19"/>
  <c r="BQ45" i="19"/>
  <c r="BO45" i="19"/>
  <c r="BM45" i="19"/>
  <c r="BK45" i="19"/>
  <c r="BI45" i="19"/>
  <c r="BG45" i="19"/>
  <c r="BE45" i="19"/>
  <c r="BC45" i="19"/>
  <c r="BA45" i="19"/>
  <c r="AY45" i="19"/>
  <c r="AW45" i="19"/>
  <c r="AU45" i="19"/>
  <c r="AS45" i="19"/>
  <c r="AQ45" i="19"/>
  <c r="AO45" i="19"/>
  <c r="AM45" i="19"/>
  <c r="AK45" i="19"/>
  <c r="AI45" i="19"/>
  <c r="AG45" i="19"/>
  <c r="AE45" i="19"/>
  <c r="AC45" i="19"/>
  <c r="AA45" i="19"/>
  <c r="Y45" i="19"/>
  <c r="W45" i="19"/>
  <c r="U45" i="19"/>
  <c r="S45" i="19"/>
  <c r="Q45" i="19"/>
  <c r="O45" i="19"/>
  <c r="M45" i="19"/>
  <c r="K45" i="19"/>
  <c r="CI44" i="19"/>
  <c r="CG44" i="19"/>
  <c r="CE44" i="19"/>
  <c r="CC44" i="19"/>
  <c r="CC40" i="19" s="1"/>
  <c r="CA44" i="19"/>
  <c r="BY44" i="19"/>
  <c r="BW44" i="19"/>
  <c r="BU44" i="19"/>
  <c r="BU40" i="19" s="1"/>
  <c r="BS44" i="19"/>
  <c r="BQ44" i="19"/>
  <c r="BO44" i="19"/>
  <c r="BM44" i="19"/>
  <c r="BM40" i="19" s="1"/>
  <c r="BK44" i="19"/>
  <c r="BI44" i="19"/>
  <c r="BG44" i="19"/>
  <c r="BE44" i="19"/>
  <c r="BE40" i="19" s="1"/>
  <c r="BC44" i="19"/>
  <c r="BA44" i="19"/>
  <c r="AY44" i="19"/>
  <c r="AW44" i="19"/>
  <c r="AW40" i="19" s="1"/>
  <c r="AU44" i="19"/>
  <c r="AS44" i="19"/>
  <c r="AQ44" i="19"/>
  <c r="AO44" i="19"/>
  <c r="AO40" i="19" s="1"/>
  <c r="AM44" i="19"/>
  <c r="AK44" i="19"/>
  <c r="AI44" i="19"/>
  <c r="AG44" i="19"/>
  <c r="AG40" i="19" s="1"/>
  <c r="AE44" i="19"/>
  <c r="AC44" i="19"/>
  <c r="AA44" i="19"/>
  <c r="Y44" i="19"/>
  <c r="Y40" i="19" s="1"/>
  <c r="W44" i="19"/>
  <c r="U44" i="19"/>
  <c r="S44" i="19"/>
  <c r="Q44" i="19"/>
  <c r="O44" i="19"/>
  <c r="M44" i="19"/>
  <c r="K44" i="19"/>
  <c r="I44" i="19"/>
  <c r="I40" i="19" s="1"/>
  <c r="CG43" i="19"/>
  <c r="CE43" i="19"/>
  <c r="CC43" i="19"/>
  <c r="CA43" i="19"/>
  <c r="CA40" i="19" s="1"/>
  <c r="BY43" i="19"/>
  <c r="BW43" i="19"/>
  <c r="BU43" i="19"/>
  <c r="BS43" i="19"/>
  <c r="BS40" i="19" s="1"/>
  <c r="BQ43" i="19"/>
  <c r="BO43" i="19"/>
  <c r="BM43" i="19"/>
  <c r="BK43" i="19"/>
  <c r="BK40" i="19" s="1"/>
  <c r="BI43" i="19"/>
  <c r="BG43" i="19"/>
  <c r="BE43" i="19"/>
  <c r="BC43" i="19"/>
  <c r="BC40" i="19" s="1"/>
  <c r="BA43" i="19"/>
  <c r="AY43" i="19"/>
  <c r="AW43" i="19"/>
  <c r="AU43" i="19"/>
  <c r="AU40" i="19" s="1"/>
  <c r="AS43" i="19"/>
  <c r="AQ43" i="19"/>
  <c r="AO43" i="19"/>
  <c r="AM43" i="19"/>
  <c r="AM40" i="19" s="1"/>
  <c r="AK43" i="19"/>
  <c r="AI43" i="19"/>
  <c r="AG43" i="19"/>
  <c r="AE43" i="19"/>
  <c r="AE40" i="19" s="1"/>
  <c r="AC43" i="19"/>
  <c r="AA43" i="19"/>
  <c r="Y43" i="19"/>
  <c r="W43" i="19"/>
  <c r="W40" i="19" s="1"/>
  <c r="U43" i="19"/>
  <c r="S43" i="19"/>
  <c r="Q43" i="19"/>
  <c r="O43" i="19"/>
  <c r="O40" i="19" s="1"/>
  <c r="M43" i="19"/>
  <c r="K43" i="19"/>
  <c r="I43" i="19"/>
  <c r="G43" i="19"/>
  <c r="G40" i="19" s="1"/>
  <c r="CE42" i="19"/>
  <c r="CC42" i="19"/>
  <c r="CA42" i="19"/>
  <c r="BY42" i="19"/>
  <c r="BY40" i="19" s="1"/>
  <c r="BW42" i="19"/>
  <c r="BU42" i="19"/>
  <c r="BS42" i="19"/>
  <c r="BQ42" i="19"/>
  <c r="BQ40" i="19" s="1"/>
  <c r="BO42" i="19"/>
  <c r="BM42" i="19"/>
  <c r="BK42" i="19"/>
  <c r="BI42" i="19"/>
  <c r="BI40" i="19" s="1"/>
  <c r="BG42" i="19"/>
  <c r="BE42" i="19"/>
  <c r="BC42" i="19"/>
  <c r="BA42" i="19"/>
  <c r="BA40" i="19" s="1"/>
  <c r="AY42" i="19"/>
  <c r="AW42" i="19"/>
  <c r="AU42" i="19"/>
  <c r="AS42" i="19"/>
  <c r="AS40" i="19" s="1"/>
  <c r="AQ42" i="19"/>
  <c r="AO42" i="19"/>
  <c r="AM42" i="19"/>
  <c r="AK42" i="19"/>
  <c r="AK40" i="19" s="1"/>
  <c r="AI42" i="19"/>
  <c r="AG42" i="19"/>
  <c r="AE42" i="19"/>
  <c r="AC42" i="19"/>
  <c r="AC40" i="19" s="1"/>
  <c r="AA42" i="19"/>
  <c r="Y42" i="19"/>
  <c r="W42" i="19"/>
  <c r="U42" i="19"/>
  <c r="U40" i="19" s="1"/>
  <c r="S42" i="19"/>
  <c r="Q42" i="19"/>
  <c r="O42" i="19"/>
  <c r="M42" i="19"/>
  <c r="M40" i="19" s="1"/>
  <c r="K42" i="19"/>
  <c r="I42" i="19"/>
  <c r="G42" i="19"/>
  <c r="E42" i="19"/>
  <c r="E40" i="19" s="1"/>
  <c r="CC41" i="19"/>
  <c r="CA41" i="19"/>
  <c r="BY41" i="19"/>
  <c r="BW41" i="19"/>
  <c r="BW40" i="19" s="1"/>
  <c r="BU41" i="19"/>
  <c r="BS41" i="19"/>
  <c r="BQ41" i="19"/>
  <c r="BO41" i="19"/>
  <c r="BO40" i="19" s="1"/>
  <c r="BM41" i="19"/>
  <c r="BK41" i="19"/>
  <c r="BI41" i="19"/>
  <c r="BG41" i="19"/>
  <c r="BG40" i="19" s="1"/>
  <c r="BE41" i="19"/>
  <c r="BC41" i="19"/>
  <c r="BA41" i="19"/>
  <c r="AY41" i="19"/>
  <c r="AY40" i="19" s="1"/>
  <c r="AW41" i="19"/>
  <c r="AU41" i="19"/>
  <c r="AS41" i="19"/>
  <c r="AQ41" i="19"/>
  <c r="AQ40" i="19" s="1"/>
  <c r="AO41" i="19"/>
  <c r="AM41" i="19"/>
  <c r="AK41" i="19"/>
  <c r="AI41" i="19"/>
  <c r="AI40" i="19" s="1"/>
  <c r="AG41" i="19"/>
  <c r="AE41" i="19"/>
  <c r="AC41" i="19"/>
  <c r="AA41" i="19"/>
  <c r="AA40" i="19" s="1"/>
  <c r="Y41" i="19"/>
  <c r="W41" i="19"/>
  <c r="U41" i="19"/>
  <c r="S41" i="19"/>
  <c r="Q41" i="19"/>
  <c r="O41" i="19"/>
  <c r="M41" i="19"/>
  <c r="K41" i="19"/>
  <c r="K40" i="19" s="1"/>
  <c r="I41" i="19"/>
  <c r="G41" i="19"/>
  <c r="E41" i="19"/>
  <c r="C41" i="19"/>
  <c r="C40" i="19" s="1"/>
  <c r="S40" i="19"/>
  <c r="CQ39" i="19"/>
  <c r="CO39" i="19"/>
  <c r="CM39" i="19"/>
  <c r="CK39" i="19"/>
  <c r="CI39" i="19"/>
  <c r="CG39" i="19"/>
  <c r="CE39" i="19"/>
  <c r="CC39" i="19"/>
  <c r="CA39" i="19"/>
  <c r="BY39" i="19"/>
  <c r="BW39" i="19"/>
  <c r="BU39" i="19"/>
  <c r="BS39" i="19"/>
  <c r="BQ39" i="19"/>
  <c r="BO39" i="19"/>
  <c r="BM39" i="19"/>
  <c r="BK39" i="19"/>
  <c r="BI39" i="19"/>
  <c r="BG39" i="19"/>
  <c r="BE39" i="19"/>
  <c r="BC39" i="19"/>
  <c r="BA39" i="19"/>
  <c r="AY39" i="19"/>
  <c r="AW39" i="19"/>
  <c r="AU39" i="19"/>
  <c r="AS39" i="19"/>
  <c r="AQ39" i="19"/>
  <c r="AO39" i="19"/>
  <c r="AM39" i="19"/>
  <c r="AK39" i="19"/>
  <c r="AI39" i="19"/>
  <c r="AG39" i="19"/>
  <c r="AE39" i="19"/>
  <c r="AC39" i="19"/>
  <c r="AA39" i="19"/>
  <c r="Y39" i="19"/>
  <c r="W39" i="19"/>
  <c r="U39" i="19"/>
  <c r="S39" i="19"/>
  <c r="Q39" i="19"/>
  <c r="O39" i="19"/>
  <c r="M39" i="19"/>
  <c r="CO38" i="19"/>
  <c r="CM38" i="19"/>
  <c r="CK38" i="19"/>
  <c r="CI38" i="19"/>
  <c r="CG38" i="19"/>
  <c r="CE38" i="19"/>
  <c r="CC38" i="19"/>
  <c r="CA38" i="19"/>
  <c r="BY38" i="19"/>
  <c r="BW38" i="19"/>
  <c r="BU38" i="19"/>
  <c r="BS38" i="19"/>
  <c r="BQ38" i="19"/>
  <c r="BO38" i="19"/>
  <c r="BM38" i="19"/>
  <c r="BK38" i="19"/>
  <c r="BI38" i="19"/>
  <c r="BG38" i="19"/>
  <c r="BE38" i="19"/>
  <c r="BC38" i="19"/>
  <c r="BA38" i="19"/>
  <c r="AY38" i="19"/>
  <c r="AW38" i="19"/>
  <c r="AU38" i="19"/>
  <c r="AS38" i="19"/>
  <c r="AQ38" i="19"/>
  <c r="AO38" i="19"/>
  <c r="AM38" i="19"/>
  <c r="AK38" i="19"/>
  <c r="AI38" i="19"/>
  <c r="AG38" i="19"/>
  <c r="AE38" i="19"/>
  <c r="AC38" i="19"/>
  <c r="AA38" i="19"/>
  <c r="Y38" i="19"/>
  <c r="W38" i="19"/>
  <c r="U38" i="19"/>
  <c r="S38" i="19"/>
  <c r="Q38" i="19"/>
  <c r="O38" i="19"/>
  <c r="M38" i="19"/>
  <c r="K38" i="19"/>
  <c r="CM37" i="19"/>
  <c r="CK37" i="19"/>
  <c r="CI37" i="19"/>
  <c r="CG37" i="19"/>
  <c r="CE37" i="19"/>
  <c r="CC37" i="19"/>
  <c r="CA37" i="19"/>
  <c r="BY37" i="19"/>
  <c r="BW37" i="19"/>
  <c r="BU37" i="19"/>
  <c r="BS37" i="19"/>
  <c r="BQ37" i="19"/>
  <c r="BO37" i="19"/>
  <c r="BM37" i="19"/>
  <c r="BK37" i="19"/>
  <c r="BI37" i="19"/>
  <c r="BG37" i="19"/>
  <c r="BE37" i="19"/>
  <c r="BC37" i="19"/>
  <c r="BA37" i="19"/>
  <c r="AY37" i="19"/>
  <c r="AW37" i="19"/>
  <c r="AU37" i="19"/>
  <c r="AS37" i="19"/>
  <c r="AQ37" i="19"/>
  <c r="AO37" i="19"/>
  <c r="AM37" i="19"/>
  <c r="AK37" i="19"/>
  <c r="AI37" i="19"/>
  <c r="AG37" i="19"/>
  <c r="AE37" i="19"/>
  <c r="AC37" i="19"/>
  <c r="AA37" i="19"/>
  <c r="Y37" i="19"/>
  <c r="W37" i="19"/>
  <c r="U37" i="19"/>
  <c r="S37" i="19"/>
  <c r="Q37" i="19"/>
  <c r="O37" i="19"/>
  <c r="M37" i="19"/>
  <c r="K37" i="19"/>
  <c r="I37" i="19"/>
  <c r="CK36" i="19"/>
  <c r="CI36" i="19"/>
  <c r="CG36" i="19"/>
  <c r="CE36" i="19"/>
  <c r="CC36" i="19"/>
  <c r="CA36" i="19"/>
  <c r="BY36" i="19"/>
  <c r="BW36" i="19"/>
  <c r="BU36" i="19"/>
  <c r="BS36" i="19"/>
  <c r="BQ36" i="19"/>
  <c r="BO36" i="19"/>
  <c r="BM36" i="19"/>
  <c r="BK36" i="19"/>
  <c r="BI36" i="19"/>
  <c r="BG36" i="19"/>
  <c r="BE36" i="19"/>
  <c r="BC36" i="19"/>
  <c r="BA36" i="19"/>
  <c r="AY36" i="19"/>
  <c r="AW36" i="19"/>
  <c r="AU36" i="19"/>
  <c r="AS36" i="19"/>
  <c r="AQ36" i="19"/>
  <c r="AO36" i="19"/>
  <c r="AM36" i="19"/>
  <c r="AK36" i="19"/>
  <c r="AI36" i="19"/>
  <c r="AG36" i="19"/>
  <c r="AE36" i="19"/>
  <c r="AC36" i="19"/>
  <c r="AA36" i="19"/>
  <c r="Y36" i="19"/>
  <c r="W36" i="19"/>
  <c r="U36" i="19"/>
  <c r="S36" i="19"/>
  <c r="Q36" i="19"/>
  <c r="O36" i="19"/>
  <c r="M36" i="19"/>
  <c r="K36" i="19"/>
  <c r="I36" i="19"/>
  <c r="G36" i="19"/>
  <c r="CI35" i="19"/>
  <c r="CG35" i="19"/>
  <c r="CE35" i="19"/>
  <c r="CC35" i="19"/>
  <c r="CA35" i="19"/>
  <c r="BY35" i="19"/>
  <c r="BW35" i="19"/>
  <c r="BU35" i="19"/>
  <c r="BS35" i="19"/>
  <c r="BQ35" i="19"/>
  <c r="BO35" i="19"/>
  <c r="BM35" i="19"/>
  <c r="BK35" i="19"/>
  <c r="BI35" i="19"/>
  <c r="BG35" i="19"/>
  <c r="BE35" i="19"/>
  <c r="BC35" i="19"/>
  <c r="BA35" i="19"/>
  <c r="AY35" i="19"/>
  <c r="AY33" i="19" s="1"/>
  <c r="AY52" i="19" s="1"/>
  <c r="AW35" i="19"/>
  <c r="AU35" i="19"/>
  <c r="AS35" i="19"/>
  <c r="AQ35" i="19"/>
  <c r="AO35" i="19"/>
  <c r="AM35" i="19"/>
  <c r="AK35" i="19"/>
  <c r="AI35" i="19"/>
  <c r="AG35" i="19"/>
  <c r="AE35" i="19"/>
  <c r="AC35" i="19"/>
  <c r="AA35" i="19"/>
  <c r="Y35" i="19"/>
  <c r="W35" i="19"/>
  <c r="U35" i="19"/>
  <c r="S35" i="19"/>
  <c r="Q35" i="19"/>
  <c r="O35" i="19"/>
  <c r="M35" i="19"/>
  <c r="K35" i="19"/>
  <c r="I35" i="19"/>
  <c r="G35" i="19"/>
  <c r="E35" i="19"/>
  <c r="CG34" i="19"/>
  <c r="CE34" i="19"/>
  <c r="CC34" i="19"/>
  <c r="CA34" i="19"/>
  <c r="BY34" i="19"/>
  <c r="BW34" i="19"/>
  <c r="BU34" i="19"/>
  <c r="BS34" i="19"/>
  <c r="BQ34" i="19"/>
  <c r="BO34" i="19"/>
  <c r="BM34" i="19"/>
  <c r="BK34" i="19"/>
  <c r="BI34" i="19"/>
  <c r="BG34" i="19"/>
  <c r="BE34" i="19"/>
  <c r="BC34" i="19"/>
  <c r="BA34" i="19"/>
  <c r="AY34" i="19"/>
  <c r="AW34" i="19"/>
  <c r="AU34" i="19"/>
  <c r="AS34" i="19"/>
  <c r="AQ34" i="19"/>
  <c r="AO34" i="19"/>
  <c r="AM34" i="19"/>
  <c r="AK34" i="19"/>
  <c r="AI34" i="19"/>
  <c r="AG34" i="19"/>
  <c r="AE34" i="19"/>
  <c r="AC34" i="19"/>
  <c r="AA34" i="19"/>
  <c r="Y34" i="19"/>
  <c r="W34" i="19"/>
  <c r="U34" i="19"/>
  <c r="S34" i="19"/>
  <c r="Q34" i="19"/>
  <c r="O34" i="19"/>
  <c r="M34" i="19"/>
  <c r="K34" i="19"/>
  <c r="I34" i="19"/>
  <c r="G34" i="19"/>
  <c r="E34" i="19"/>
  <c r="E33" i="19" s="1"/>
  <c r="E52" i="19" s="1"/>
  <c r="C34" i="19"/>
  <c r="C33" i="19" s="1"/>
  <c r="CC23" i="19"/>
  <c r="CA23" i="19"/>
  <c r="BY23" i="19"/>
  <c r="BW23" i="19"/>
  <c r="BU23" i="19"/>
  <c r="BS23" i="19"/>
  <c r="BQ23" i="19"/>
  <c r="BO23" i="19"/>
  <c r="BM23" i="19"/>
  <c r="BK23" i="19"/>
  <c r="BI23" i="19"/>
  <c r="BG23" i="19"/>
  <c r="BE23" i="19"/>
  <c r="BC23" i="19"/>
  <c r="BA23" i="19"/>
  <c r="AY23" i="19"/>
  <c r="AW23" i="19"/>
  <c r="AU23" i="19"/>
  <c r="AS23" i="19"/>
  <c r="AQ23" i="19"/>
  <c r="AO23" i="19"/>
  <c r="AM23" i="19"/>
  <c r="AK23" i="19"/>
  <c r="AI23" i="19"/>
  <c r="AG23" i="19"/>
  <c r="AE23" i="19"/>
  <c r="AC23" i="19"/>
  <c r="AA23" i="19"/>
  <c r="Y23" i="19"/>
  <c r="W23" i="19"/>
  <c r="U23" i="19"/>
  <c r="S23" i="19"/>
  <c r="Q23" i="19"/>
  <c r="O23" i="19"/>
  <c r="M23" i="19"/>
  <c r="K23" i="19"/>
  <c r="I23" i="19"/>
  <c r="G23" i="19"/>
  <c r="E23" i="19"/>
  <c r="C23" i="19"/>
  <c r="CC22" i="19"/>
  <c r="CA22" i="19"/>
  <c r="BY22" i="19"/>
  <c r="BW22" i="19"/>
  <c r="BU22" i="19"/>
  <c r="BS22" i="19"/>
  <c r="BQ22" i="19"/>
  <c r="BO22" i="19"/>
  <c r="BM22" i="19"/>
  <c r="BK22" i="19"/>
  <c r="BI22" i="19"/>
  <c r="BG22" i="19"/>
  <c r="BE22" i="19"/>
  <c r="BC22" i="19"/>
  <c r="BA22" i="19"/>
  <c r="AY22" i="19"/>
  <c r="AW22" i="19"/>
  <c r="AU22" i="19"/>
  <c r="AS22" i="19"/>
  <c r="AQ22" i="19"/>
  <c r="AO22" i="19"/>
  <c r="AM22" i="19"/>
  <c r="AK22" i="19"/>
  <c r="AI22" i="19"/>
  <c r="AG22" i="19"/>
  <c r="AE22" i="19"/>
  <c r="AC22" i="19"/>
  <c r="AA22" i="19"/>
  <c r="Y22" i="19"/>
  <c r="W22" i="19"/>
  <c r="U22" i="19"/>
  <c r="S22" i="19"/>
  <c r="Q22" i="19"/>
  <c r="O22" i="19"/>
  <c r="M22" i="19"/>
  <c r="K22" i="19"/>
  <c r="I22" i="19"/>
  <c r="G22" i="19"/>
  <c r="E22" i="19"/>
  <c r="C22" i="19"/>
  <c r="CC21" i="19"/>
  <c r="CA21" i="19"/>
  <c r="BY21" i="19"/>
  <c r="BW21" i="19"/>
  <c r="BU21" i="19"/>
  <c r="BS21" i="19"/>
  <c r="BQ21" i="19"/>
  <c r="BO21" i="19"/>
  <c r="BM21" i="19"/>
  <c r="BK21" i="19"/>
  <c r="BI21" i="19"/>
  <c r="BG21" i="19"/>
  <c r="BE21" i="19"/>
  <c r="BC21" i="19"/>
  <c r="BA21" i="19"/>
  <c r="AY21" i="19"/>
  <c r="AW21" i="19"/>
  <c r="AU21" i="19"/>
  <c r="AS21" i="19"/>
  <c r="AQ21" i="19"/>
  <c r="AO21" i="19"/>
  <c r="AM21" i="19"/>
  <c r="AK21" i="19"/>
  <c r="AI21" i="19"/>
  <c r="AG21" i="19"/>
  <c r="AE21" i="19"/>
  <c r="AC21" i="19"/>
  <c r="AA21" i="19"/>
  <c r="Y21" i="19"/>
  <c r="W21" i="19"/>
  <c r="U21" i="19"/>
  <c r="S21" i="19"/>
  <c r="Q21" i="19"/>
  <c r="O21" i="19"/>
  <c r="M21" i="19"/>
  <c r="K21" i="19"/>
  <c r="I21" i="19"/>
  <c r="G21" i="19"/>
  <c r="E21" i="19"/>
  <c r="C21" i="19"/>
  <c r="CC19" i="19"/>
  <c r="CA19" i="19"/>
  <c r="BY19" i="19"/>
  <c r="BW19" i="19"/>
  <c r="BU19" i="19"/>
  <c r="BS19" i="19"/>
  <c r="BQ19" i="19"/>
  <c r="BO19" i="19"/>
  <c r="BM19" i="19"/>
  <c r="BK19" i="19"/>
  <c r="BI19" i="19"/>
  <c r="BG19" i="19"/>
  <c r="BE19" i="19"/>
  <c r="BC19" i="19"/>
  <c r="BA19" i="19"/>
  <c r="AY19" i="19"/>
  <c r="AW19" i="19"/>
  <c r="AU19" i="19"/>
  <c r="AS19" i="19"/>
  <c r="AQ19" i="19"/>
  <c r="AO19" i="19"/>
  <c r="AM19" i="19"/>
  <c r="AK19" i="19"/>
  <c r="AI19" i="19"/>
  <c r="AG19" i="19"/>
  <c r="AE19" i="19"/>
  <c r="AC19" i="19"/>
  <c r="AA19" i="19"/>
  <c r="Y19" i="19"/>
  <c r="W19" i="19"/>
  <c r="U19" i="19"/>
  <c r="S19" i="19"/>
  <c r="I19" i="19"/>
  <c r="G19" i="19"/>
  <c r="E19" i="19"/>
  <c r="C19" i="19"/>
  <c r="BW5" i="19"/>
  <c r="CC20" i="19" s="1"/>
  <c r="BO5" i="19"/>
  <c r="BY20" i="19" s="1"/>
  <c r="BM5" i="19"/>
  <c r="BK5" i="19"/>
  <c r="BC5" i="19"/>
  <c r="BA5" i="19"/>
  <c r="BG20" i="19" s="1"/>
  <c r="AY5" i="19"/>
  <c r="AQ5" i="19"/>
  <c r="AO5" i="19"/>
  <c r="AM5" i="19"/>
  <c r="AE5" i="19"/>
  <c r="AC5" i="19"/>
  <c r="AA5" i="19"/>
  <c r="Q5" i="19"/>
  <c r="AA20" i="19" s="1"/>
  <c r="O5" i="19"/>
  <c r="M5" i="19"/>
  <c r="K5" i="19"/>
  <c r="K4" i="19"/>
  <c r="E2" i="19"/>
  <c r="G2" i="19" s="1"/>
  <c r="I2" i="19" s="1"/>
  <c r="K2" i="19" s="1"/>
  <c r="M2" i="19" s="1"/>
  <c r="O2" i="19" s="1"/>
  <c r="Q2" i="19" s="1"/>
  <c r="S2" i="19" s="1"/>
  <c r="U2" i="19" s="1"/>
  <c r="W2" i="19" s="1"/>
  <c r="Y2" i="19" s="1"/>
  <c r="AA2" i="19" s="1"/>
  <c r="AC2" i="19" s="1"/>
  <c r="AE2" i="19" s="1"/>
  <c r="AG2" i="19" s="1"/>
  <c r="AI2" i="19" s="1"/>
  <c r="AK2" i="19" s="1"/>
  <c r="AM2" i="19" s="1"/>
  <c r="AO2" i="19" s="1"/>
  <c r="AQ2" i="19" s="1"/>
  <c r="AS2" i="19" s="1"/>
  <c r="AU2" i="19" s="1"/>
  <c r="AW2" i="19" s="1"/>
  <c r="AY2" i="19" s="1"/>
  <c r="BA2" i="19" s="1"/>
  <c r="BC2" i="19" s="1"/>
  <c r="BE2" i="19" s="1"/>
  <c r="BG2" i="19" s="1"/>
  <c r="BI2" i="19" s="1"/>
  <c r="BK2" i="19" s="1"/>
  <c r="BM2" i="19" s="1"/>
  <c r="BO2" i="19" s="1"/>
  <c r="BQ2" i="19" s="1"/>
  <c r="BS2" i="19" s="1"/>
  <c r="BU2" i="19" s="1"/>
  <c r="BW2" i="19" s="1"/>
  <c r="BY2" i="19" s="1"/>
  <c r="CA2" i="19" s="1"/>
  <c r="CC2" i="19" s="1"/>
  <c r="C1" i="19"/>
  <c r="E1" i="19" s="1"/>
  <c r="G1" i="19" s="1"/>
  <c r="I1" i="19" s="1"/>
  <c r="K1" i="19" s="1"/>
  <c r="M1" i="19" s="1"/>
  <c r="O1" i="19" s="1"/>
  <c r="Q1" i="19" s="1"/>
  <c r="S1" i="19" s="1"/>
  <c r="U1" i="19" s="1"/>
  <c r="W1" i="19" s="1"/>
  <c r="Y1" i="19" s="1"/>
  <c r="AA1" i="19" s="1"/>
  <c r="AC1" i="19" s="1"/>
  <c r="AE1" i="19" s="1"/>
  <c r="AG1" i="19" s="1"/>
  <c r="AI1" i="19" s="1"/>
  <c r="AK1" i="19" s="1"/>
  <c r="AM1" i="19" s="1"/>
  <c r="AO1" i="19" s="1"/>
  <c r="AQ1" i="19" s="1"/>
  <c r="AS1" i="19" s="1"/>
  <c r="AU1" i="19" s="1"/>
  <c r="AW1" i="19" s="1"/>
  <c r="AY1" i="19" s="1"/>
  <c r="BA1" i="19" s="1"/>
  <c r="BC1" i="19" s="1"/>
  <c r="BE1" i="19" s="1"/>
  <c r="BG1" i="19" s="1"/>
  <c r="BI1" i="19" s="1"/>
  <c r="BK1" i="19" s="1"/>
  <c r="BM1" i="19" s="1"/>
  <c r="BO1" i="19" s="1"/>
  <c r="BQ1" i="19" s="1"/>
  <c r="BS1" i="19" s="1"/>
  <c r="BU1" i="19" s="1"/>
  <c r="BW1" i="19" s="1"/>
  <c r="BY1" i="19" s="1"/>
  <c r="CA1" i="19" s="1"/>
  <c r="CC1" i="19" s="1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Q16" i="18"/>
  <c r="R16" i="18"/>
  <c r="S16" i="18"/>
  <c r="T16" i="18"/>
  <c r="U16" i="18"/>
  <c r="V16" i="18"/>
  <c r="W16" i="18"/>
  <c r="X16" i="18"/>
  <c r="Y16" i="18"/>
  <c r="Z16" i="18"/>
  <c r="AA16" i="18"/>
  <c r="AB16" i="18"/>
  <c r="AC16" i="18"/>
  <c r="AD16" i="18"/>
  <c r="AE16" i="18"/>
  <c r="AF16" i="18"/>
  <c r="AG16" i="18"/>
  <c r="AH16" i="18"/>
  <c r="AI16" i="18"/>
  <c r="AJ16" i="18"/>
  <c r="AK16" i="18"/>
  <c r="AL16" i="18"/>
  <c r="AM16" i="18"/>
  <c r="AN16" i="18"/>
  <c r="AO16" i="18"/>
  <c r="AP16" i="18"/>
  <c r="C16" i="18"/>
  <c r="D15" i="18"/>
  <c r="E15" i="18"/>
  <c r="E14" i="18" s="1"/>
  <c r="F15" i="18"/>
  <c r="F14" i="18" s="1"/>
  <c r="G15" i="18"/>
  <c r="G14" i="18" s="1"/>
  <c r="H15" i="18"/>
  <c r="I15" i="18"/>
  <c r="I14" i="18" s="1"/>
  <c r="J15" i="18"/>
  <c r="J14" i="18" s="1"/>
  <c r="K15" i="18"/>
  <c r="K14" i="18" s="1"/>
  <c r="L15" i="18"/>
  <c r="M15" i="18"/>
  <c r="M14" i="18" s="1"/>
  <c r="N15" i="18"/>
  <c r="N14" i="18" s="1"/>
  <c r="O15" i="18"/>
  <c r="P15" i="18"/>
  <c r="Q15" i="18"/>
  <c r="Q14" i="18" s="1"/>
  <c r="R15" i="18"/>
  <c r="R14" i="18" s="1"/>
  <c r="S15" i="18"/>
  <c r="S14" i="18" s="1"/>
  <c r="T15" i="18"/>
  <c r="U15" i="18"/>
  <c r="U14" i="18" s="1"/>
  <c r="V15" i="18"/>
  <c r="V14" i="18" s="1"/>
  <c r="W15" i="18"/>
  <c r="W14" i="18" s="1"/>
  <c r="X15" i="18"/>
  <c r="Y15" i="18"/>
  <c r="Y14" i="18" s="1"/>
  <c r="Z15" i="18"/>
  <c r="Z14" i="18" s="1"/>
  <c r="AA15" i="18"/>
  <c r="AA14" i="18" s="1"/>
  <c r="AB15" i="18"/>
  <c r="AC15" i="18"/>
  <c r="AC14" i="18" s="1"/>
  <c r="AD15" i="18"/>
  <c r="AD14" i="18" s="1"/>
  <c r="AE15" i="18"/>
  <c r="AE14" i="18" s="1"/>
  <c r="AF15" i="18"/>
  <c r="AG15" i="18"/>
  <c r="AG14" i="18" s="1"/>
  <c r="BK9" i="19" s="1"/>
  <c r="AH15" i="18"/>
  <c r="AH14" i="18" s="1"/>
  <c r="AI15" i="18"/>
  <c r="AI14" i="18" s="1"/>
  <c r="AJ15" i="18"/>
  <c r="AK15" i="18"/>
  <c r="AK14" i="18" s="1"/>
  <c r="AL15" i="18"/>
  <c r="AL14" i="18" s="1"/>
  <c r="AM15" i="18"/>
  <c r="AM14" i="18" s="1"/>
  <c r="AN15" i="18"/>
  <c r="AO15" i="18"/>
  <c r="AO14" i="18" s="1"/>
  <c r="AP15" i="18"/>
  <c r="AP14" i="18" s="1"/>
  <c r="C62" i="18"/>
  <c r="AP61" i="18"/>
  <c r="AO61" i="18"/>
  <c r="AN61" i="18"/>
  <c r="AM61" i="18"/>
  <c r="AL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C58" i="18"/>
  <c r="C57" i="18"/>
  <c r="C56" i="18"/>
  <c r="C50" i="18"/>
  <c r="C49" i="18"/>
  <c r="C47" i="18"/>
  <c r="C46" i="18"/>
  <c r="C45" i="18"/>
  <c r="C43" i="18"/>
  <c r="C42" i="18"/>
  <c r="C41" i="18"/>
  <c r="C40" i="18"/>
  <c r="C39" i="18"/>
  <c r="C38" i="18"/>
  <c r="C37" i="18"/>
  <c r="C36" i="18"/>
  <c r="C35" i="18"/>
  <c r="C34" i="18"/>
  <c r="C33" i="18" s="1"/>
  <c r="C44" i="18" s="1"/>
  <c r="C32" i="18" s="1"/>
  <c r="C31" i="18"/>
  <c r="C30" i="18"/>
  <c r="AQ23" i="18"/>
  <c r="AP23" i="18"/>
  <c r="AO23" i="18"/>
  <c r="AN23" i="18"/>
  <c r="AM23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AQ22" i="18"/>
  <c r="AP22" i="18"/>
  <c r="AO22" i="18"/>
  <c r="AN22" i="18"/>
  <c r="AM22" i="18"/>
  <c r="AL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AQ21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AP19" i="18"/>
  <c r="AO19" i="18"/>
  <c r="AN19" i="18"/>
  <c r="AM19" i="18"/>
  <c r="AL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AP18" i="18"/>
  <c r="AO18" i="18"/>
  <c r="AN18" i="18"/>
  <c r="AM18" i="18"/>
  <c r="AL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AP17" i="18"/>
  <c r="AO17" i="18"/>
  <c r="AN17" i="18"/>
  <c r="AM17" i="18"/>
  <c r="AL17" i="18"/>
  <c r="AK17" i="18"/>
  <c r="AJ17" i="18"/>
  <c r="AI17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C15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C8" i="18"/>
  <c r="C7" i="18"/>
  <c r="C6" i="18"/>
  <c r="BW5" i="16"/>
  <c r="BK5" i="16"/>
  <c r="BU20" i="16" s="1"/>
  <c r="BO5" i="16"/>
  <c r="BS20" i="16" s="1"/>
  <c r="BM5" i="16"/>
  <c r="BO5" i="8"/>
  <c r="BM5" i="8"/>
  <c r="BK5" i="8"/>
  <c r="AY5" i="16"/>
  <c r="AM5" i="16"/>
  <c r="AA5" i="16"/>
  <c r="K5" i="16"/>
  <c r="C8" i="15"/>
  <c r="C7" i="15"/>
  <c r="C6" i="15"/>
  <c r="C77" i="15" s="1"/>
  <c r="C46" i="15"/>
  <c r="D92" i="15"/>
  <c r="E92" i="15"/>
  <c r="F92" i="15"/>
  <c r="G92" i="15"/>
  <c r="H92" i="15"/>
  <c r="I92" i="15"/>
  <c r="J92" i="15"/>
  <c r="K92" i="15"/>
  <c r="L92" i="15"/>
  <c r="M92" i="15"/>
  <c r="N92" i="15"/>
  <c r="O92" i="15"/>
  <c r="P92" i="15"/>
  <c r="Q92" i="15"/>
  <c r="R92" i="15"/>
  <c r="S92" i="15"/>
  <c r="T92" i="15"/>
  <c r="U92" i="15"/>
  <c r="V92" i="15"/>
  <c r="W92" i="15"/>
  <c r="X92" i="15"/>
  <c r="Y92" i="15"/>
  <c r="Z92" i="15"/>
  <c r="AA92" i="15"/>
  <c r="AB92" i="15"/>
  <c r="AC92" i="15"/>
  <c r="AD92" i="15"/>
  <c r="AE92" i="15"/>
  <c r="AF92" i="15"/>
  <c r="AG92" i="15"/>
  <c r="AH92" i="15"/>
  <c r="AI92" i="15"/>
  <c r="AJ92" i="15"/>
  <c r="AK92" i="15"/>
  <c r="AL92" i="15"/>
  <c r="AM92" i="15"/>
  <c r="AN92" i="15"/>
  <c r="AO92" i="15"/>
  <c r="AP92" i="15"/>
  <c r="C93" i="15"/>
  <c r="D59" i="15"/>
  <c r="E59" i="15"/>
  <c r="F59" i="15"/>
  <c r="G59" i="15"/>
  <c r="H59" i="15"/>
  <c r="I59" i="15"/>
  <c r="J59" i="15"/>
  <c r="K59" i="15"/>
  <c r="L59" i="15"/>
  <c r="M59" i="15"/>
  <c r="N59" i="15"/>
  <c r="O59" i="15"/>
  <c r="P59" i="15"/>
  <c r="Q59" i="15"/>
  <c r="R59" i="15"/>
  <c r="S59" i="15"/>
  <c r="T59" i="15"/>
  <c r="U59" i="15"/>
  <c r="V59" i="15"/>
  <c r="W59" i="15"/>
  <c r="X59" i="15"/>
  <c r="Y59" i="15"/>
  <c r="Z59" i="15"/>
  <c r="AA59" i="15"/>
  <c r="AB59" i="15"/>
  <c r="AC59" i="15"/>
  <c r="AD59" i="15"/>
  <c r="AE59" i="15"/>
  <c r="AF59" i="15"/>
  <c r="AG59" i="15"/>
  <c r="AH59" i="15"/>
  <c r="AI59" i="15"/>
  <c r="AJ59" i="15"/>
  <c r="AK59" i="15"/>
  <c r="AL59" i="15"/>
  <c r="AM59" i="15"/>
  <c r="AN59" i="15"/>
  <c r="AO59" i="15"/>
  <c r="AP59" i="15"/>
  <c r="C60" i="15"/>
  <c r="C59" i="15"/>
  <c r="C55" i="15"/>
  <c r="C56" i="15"/>
  <c r="C54" i="15"/>
  <c r="C48" i="15"/>
  <c r="C47" i="15"/>
  <c r="C33" i="15"/>
  <c r="C34" i="15"/>
  <c r="C35" i="15"/>
  <c r="C36" i="15"/>
  <c r="C37" i="15"/>
  <c r="C38" i="15"/>
  <c r="C39" i="15"/>
  <c r="C40" i="15"/>
  <c r="C41" i="15"/>
  <c r="C32" i="15"/>
  <c r="D45" i="15"/>
  <c r="C44" i="15"/>
  <c r="C45" i="15"/>
  <c r="C43" i="15"/>
  <c r="C29" i="15"/>
  <c r="C28" i="15"/>
  <c r="D38" i="13"/>
  <c r="D47" i="18" s="1"/>
  <c r="D41" i="13"/>
  <c r="D40" i="13"/>
  <c r="D37" i="13"/>
  <c r="D36" i="13"/>
  <c r="D34" i="13"/>
  <c r="D33" i="13"/>
  <c r="D32" i="13"/>
  <c r="D31" i="13"/>
  <c r="D30" i="13"/>
  <c r="D29" i="13"/>
  <c r="D28" i="13"/>
  <c r="D27" i="13"/>
  <c r="D26" i="13"/>
  <c r="D25" i="13"/>
  <c r="C24" i="13"/>
  <c r="C35" i="13" s="1"/>
  <c r="D22" i="13"/>
  <c r="D21" i="13"/>
  <c r="D19" i="13"/>
  <c r="E19" i="13" s="1"/>
  <c r="F19" i="13" s="1"/>
  <c r="G19" i="13" s="1"/>
  <c r="H19" i="13" s="1"/>
  <c r="I19" i="13" s="1"/>
  <c r="J19" i="13" s="1"/>
  <c r="K19" i="13" s="1"/>
  <c r="L19" i="13" s="1"/>
  <c r="M19" i="13" s="1"/>
  <c r="N19" i="13" s="1"/>
  <c r="O19" i="13" s="1"/>
  <c r="P19" i="13" s="1"/>
  <c r="Q19" i="13" s="1"/>
  <c r="R19" i="13" s="1"/>
  <c r="S19" i="13" s="1"/>
  <c r="T19" i="13" s="1"/>
  <c r="U19" i="13" s="1"/>
  <c r="V19" i="13" s="1"/>
  <c r="W19" i="13" s="1"/>
  <c r="X19" i="13" s="1"/>
  <c r="Y19" i="13" s="1"/>
  <c r="Z19" i="13" s="1"/>
  <c r="AA19" i="13" s="1"/>
  <c r="AB19" i="13" s="1"/>
  <c r="AC19" i="13" s="1"/>
  <c r="AD19" i="13" s="1"/>
  <c r="AE19" i="13" s="1"/>
  <c r="AF19" i="13" s="1"/>
  <c r="AG19" i="13" s="1"/>
  <c r="AH19" i="13" s="1"/>
  <c r="AI19" i="13" s="1"/>
  <c r="AJ19" i="13" s="1"/>
  <c r="AK19" i="13" s="1"/>
  <c r="AL19" i="13" s="1"/>
  <c r="AM19" i="13" s="1"/>
  <c r="AN19" i="13" s="1"/>
  <c r="AO19" i="13" s="1"/>
  <c r="AP19" i="13" s="1"/>
  <c r="C19" i="13"/>
  <c r="D19" i="15"/>
  <c r="E19" i="15"/>
  <c r="F19" i="15"/>
  <c r="G19" i="15"/>
  <c r="G22" i="15" s="1"/>
  <c r="H19" i="15"/>
  <c r="I19" i="15"/>
  <c r="J19" i="15"/>
  <c r="K19" i="15"/>
  <c r="K22" i="15" s="1"/>
  <c r="L19" i="15"/>
  <c r="M19" i="15"/>
  <c r="N19" i="15"/>
  <c r="O19" i="15"/>
  <c r="P19" i="15"/>
  <c r="Q19" i="15"/>
  <c r="R19" i="15"/>
  <c r="S19" i="15"/>
  <c r="T19" i="15"/>
  <c r="U19" i="15"/>
  <c r="V19" i="15"/>
  <c r="W19" i="15"/>
  <c r="W22" i="15" s="1"/>
  <c r="X19" i="15"/>
  <c r="Y19" i="15"/>
  <c r="Z19" i="15"/>
  <c r="AA19" i="15"/>
  <c r="AB19" i="15"/>
  <c r="AC19" i="15"/>
  <c r="AD19" i="15"/>
  <c r="AE19" i="15"/>
  <c r="AF19" i="15"/>
  <c r="AG19" i="15"/>
  <c r="AH19" i="15"/>
  <c r="AI19" i="15"/>
  <c r="AI22" i="15" s="1"/>
  <c r="AJ19" i="15"/>
  <c r="AK19" i="15"/>
  <c r="AL19" i="15"/>
  <c r="AM19" i="15"/>
  <c r="AM22" i="15" s="1"/>
  <c r="AN19" i="15"/>
  <c r="AO19" i="15"/>
  <c r="AP19" i="15"/>
  <c r="AQ19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Z20" i="15"/>
  <c r="AA20" i="15"/>
  <c r="AB20" i="15"/>
  <c r="AC20" i="15"/>
  <c r="AD20" i="15"/>
  <c r="AE20" i="15"/>
  <c r="AF20" i="15"/>
  <c r="AG20" i="15"/>
  <c r="AH20" i="15"/>
  <c r="AI20" i="15"/>
  <c r="AJ20" i="15"/>
  <c r="AK20" i="15"/>
  <c r="AL20" i="15"/>
  <c r="AM20" i="15"/>
  <c r="AN20" i="15"/>
  <c r="AO20" i="15"/>
  <c r="AP20" i="15"/>
  <c r="AQ20" i="15"/>
  <c r="D2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V21" i="15"/>
  <c r="W21" i="15"/>
  <c r="X21" i="15"/>
  <c r="Y21" i="15"/>
  <c r="Z21" i="15"/>
  <c r="AA21" i="15"/>
  <c r="AB21" i="15"/>
  <c r="AC21" i="15"/>
  <c r="AD21" i="15"/>
  <c r="AE21" i="15"/>
  <c r="AF21" i="15"/>
  <c r="AG21" i="15"/>
  <c r="AH21" i="15"/>
  <c r="AI21" i="15"/>
  <c r="AJ21" i="15"/>
  <c r="AK21" i="15"/>
  <c r="AL21" i="15"/>
  <c r="AM21" i="15"/>
  <c r="AN21" i="15"/>
  <c r="AO21" i="15"/>
  <c r="AP21" i="15"/>
  <c r="AQ21" i="15"/>
  <c r="C20" i="15"/>
  <c r="C21" i="15"/>
  <c r="C19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X13" i="15"/>
  <c r="Y13" i="15"/>
  <c r="Z13" i="15"/>
  <c r="AA13" i="15"/>
  <c r="AB13" i="15"/>
  <c r="AC13" i="15"/>
  <c r="AD13" i="15"/>
  <c r="AE13" i="15"/>
  <c r="AF13" i="15"/>
  <c r="AG13" i="15"/>
  <c r="AH13" i="15"/>
  <c r="AI13" i="15"/>
  <c r="AJ13" i="15"/>
  <c r="AK13" i="15"/>
  <c r="AL13" i="15"/>
  <c r="AM13" i="15"/>
  <c r="AN13" i="15"/>
  <c r="AO13" i="15"/>
  <c r="AP13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R14" i="15"/>
  <c r="S14" i="15"/>
  <c r="T14" i="15"/>
  <c r="U14" i="15"/>
  <c r="V14" i="15"/>
  <c r="W14" i="15"/>
  <c r="X14" i="15"/>
  <c r="Y14" i="15"/>
  <c r="Z14" i="15"/>
  <c r="AA14" i="15"/>
  <c r="AB14" i="15"/>
  <c r="AC14" i="15"/>
  <c r="AD14" i="15"/>
  <c r="AE14" i="15"/>
  <c r="AF14" i="15"/>
  <c r="AG14" i="15"/>
  <c r="AH14" i="15"/>
  <c r="AI14" i="15"/>
  <c r="AJ14" i="15"/>
  <c r="AK14" i="15"/>
  <c r="AL14" i="15"/>
  <c r="AM14" i="15"/>
  <c r="AN14" i="15"/>
  <c r="AO14" i="15"/>
  <c r="AP14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B15" i="15"/>
  <c r="AC15" i="15"/>
  <c r="AD15" i="15"/>
  <c r="AE15" i="15"/>
  <c r="AF15" i="15"/>
  <c r="AG15" i="15"/>
  <c r="AH15" i="15"/>
  <c r="AI15" i="15"/>
  <c r="AJ15" i="15"/>
  <c r="AK15" i="15"/>
  <c r="AL15" i="15"/>
  <c r="AM15" i="15"/>
  <c r="AN15" i="15"/>
  <c r="AO15" i="15"/>
  <c r="AP15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Z16" i="15"/>
  <c r="AA16" i="15"/>
  <c r="AB16" i="15"/>
  <c r="AC16" i="15"/>
  <c r="AD16" i="15"/>
  <c r="AE16" i="15"/>
  <c r="AF16" i="15"/>
  <c r="AG16" i="15"/>
  <c r="AH16" i="15"/>
  <c r="AI16" i="15"/>
  <c r="AJ16" i="15"/>
  <c r="AK16" i="15"/>
  <c r="AL16" i="15"/>
  <c r="AM16" i="15"/>
  <c r="AN16" i="15"/>
  <c r="AO16" i="15"/>
  <c r="AP16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R17" i="15"/>
  <c r="S17" i="15"/>
  <c r="T17" i="15"/>
  <c r="U17" i="15"/>
  <c r="V17" i="15"/>
  <c r="W17" i="15"/>
  <c r="X17" i="15"/>
  <c r="Y17" i="15"/>
  <c r="Z17" i="15"/>
  <c r="AA17" i="15"/>
  <c r="AB17" i="15"/>
  <c r="AC17" i="15"/>
  <c r="AD17" i="15"/>
  <c r="AE17" i="15"/>
  <c r="AF17" i="15"/>
  <c r="AG17" i="15"/>
  <c r="AH17" i="15"/>
  <c r="AI17" i="15"/>
  <c r="AJ17" i="15"/>
  <c r="AK17" i="15"/>
  <c r="AL17" i="15"/>
  <c r="AM17" i="15"/>
  <c r="AN17" i="15"/>
  <c r="AO17" i="15"/>
  <c r="AP17" i="15"/>
  <c r="C14" i="15"/>
  <c r="C15" i="15"/>
  <c r="C16" i="15"/>
  <c r="C17" i="15"/>
  <c r="C13" i="15"/>
  <c r="C66" i="17"/>
  <c r="B65" i="17"/>
  <c r="C64" i="17"/>
  <c r="C63" i="17" s="1"/>
  <c r="C65" i="17" s="1"/>
  <c r="C61" i="17"/>
  <c r="B60" i="17"/>
  <c r="C59" i="17"/>
  <c r="C56" i="17"/>
  <c r="C53" i="17" s="1"/>
  <c r="B55" i="17"/>
  <c r="C54" i="17"/>
  <c r="C51" i="17"/>
  <c r="B50" i="17"/>
  <c r="C49" i="17"/>
  <c r="C46" i="17"/>
  <c r="B45" i="17"/>
  <c r="D44" i="17"/>
  <c r="C44" i="17"/>
  <c r="C43" i="17"/>
  <c r="C41" i="17"/>
  <c r="B40" i="17"/>
  <c r="C39" i="17"/>
  <c r="C38" i="17"/>
  <c r="D39" i="17" s="1"/>
  <c r="D38" i="17" s="1"/>
  <c r="D40" i="17" s="1"/>
  <c r="C36" i="17"/>
  <c r="J35" i="17"/>
  <c r="I35" i="17"/>
  <c r="H35" i="17"/>
  <c r="G35" i="17"/>
  <c r="F35" i="17"/>
  <c r="E35" i="17"/>
  <c r="D35" i="17"/>
  <c r="C35" i="17"/>
  <c r="B35" i="17"/>
  <c r="K34" i="17"/>
  <c r="C31" i="17"/>
  <c r="I30" i="17"/>
  <c r="H30" i="17"/>
  <c r="G30" i="17"/>
  <c r="F30" i="17"/>
  <c r="E30" i="17"/>
  <c r="D30" i="17"/>
  <c r="C30" i="17"/>
  <c r="B30" i="17"/>
  <c r="J29" i="17"/>
  <c r="C26" i="17"/>
  <c r="H25" i="17"/>
  <c r="G25" i="17"/>
  <c r="F25" i="17"/>
  <c r="E25" i="17"/>
  <c r="D25" i="17"/>
  <c r="C25" i="17"/>
  <c r="B25" i="17"/>
  <c r="I24" i="17"/>
  <c r="AO20" i="17"/>
  <c r="AN20" i="17"/>
  <c r="AM20" i="17"/>
  <c r="AL20" i="17"/>
  <c r="AK20" i="17"/>
  <c r="AJ20" i="17"/>
  <c r="AI20" i="17"/>
  <c r="AH20" i="17"/>
  <c r="AG20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C16" i="17"/>
  <c r="B15" i="17"/>
  <c r="B6" i="17" s="1"/>
  <c r="C14" i="17"/>
  <c r="C5" i="17" s="1"/>
  <c r="D48" i="18" s="1"/>
  <c r="B5" i="17"/>
  <c r="B4" i="17"/>
  <c r="AO3" i="17"/>
  <c r="AN3" i="17"/>
  <c r="AM3" i="17"/>
  <c r="AL3" i="17"/>
  <c r="AK3" i="17"/>
  <c r="AJ3" i="17"/>
  <c r="AI3" i="17"/>
  <c r="AH3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K96" i="18" s="1"/>
  <c r="I3" i="17"/>
  <c r="H3" i="17"/>
  <c r="G3" i="17"/>
  <c r="F3" i="17"/>
  <c r="E3" i="17"/>
  <c r="D3" i="17"/>
  <c r="C3" i="17"/>
  <c r="B3" i="17"/>
  <c r="C96" i="18" s="1"/>
  <c r="D2" i="17"/>
  <c r="E2" i="17" s="1"/>
  <c r="F2" i="17" s="1"/>
  <c r="G2" i="17" s="1"/>
  <c r="H2" i="17" s="1"/>
  <c r="I2" i="17" s="1"/>
  <c r="J2" i="17" s="1"/>
  <c r="K2" i="17" s="1"/>
  <c r="L2" i="17" s="1"/>
  <c r="M2" i="17" s="1"/>
  <c r="N2" i="17" s="1"/>
  <c r="O2" i="17" s="1"/>
  <c r="P2" i="17" s="1"/>
  <c r="Q2" i="17" s="1"/>
  <c r="R2" i="17" s="1"/>
  <c r="S2" i="17" s="1"/>
  <c r="T2" i="17" s="1"/>
  <c r="U2" i="17" s="1"/>
  <c r="V2" i="17" s="1"/>
  <c r="W2" i="17" s="1"/>
  <c r="X2" i="17" s="1"/>
  <c r="Y2" i="17" s="1"/>
  <c r="Z2" i="17" s="1"/>
  <c r="AA2" i="17" s="1"/>
  <c r="AB2" i="17" s="1"/>
  <c r="AC2" i="17" s="1"/>
  <c r="AD2" i="17" s="1"/>
  <c r="AE2" i="17" s="1"/>
  <c r="AF2" i="17" s="1"/>
  <c r="AG2" i="17" s="1"/>
  <c r="AH2" i="17" s="1"/>
  <c r="AI2" i="17" s="1"/>
  <c r="AJ2" i="17" s="1"/>
  <c r="AK2" i="17" s="1"/>
  <c r="AL2" i="17" s="1"/>
  <c r="AM2" i="17" s="1"/>
  <c r="AN2" i="17" s="1"/>
  <c r="AO2" i="17" s="1"/>
  <c r="B2" i="17"/>
  <c r="C2" i="17" s="1"/>
  <c r="CQ48" i="16"/>
  <c r="CO48" i="16"/>
  <c r="CM48" i="16"/>
  <c r="CK48" i="16"/>
  <c r="CI48" i="16"/>
  <c r="CG48" i="16"/>
  <c r="CE48" i="16"/>
  <c r="CC48" i="16"/>
  <c r="CA48" i="16"/>
  <c r="BY48" i="16"/>
  <c r="BW48" i="16"/>
  <c r="BU48" i="16"/>
  <c r="BS48" i="16"/>
  <c r="BQ48" i="16"/>
  <c r="BO48" i="16"/>
  <c r="BM48" i="16"/>
  <c r="BK48" i="16"/>
  <c r="BI48" i="16"/>
  <c r="BG48" i="16"/>
  <c r="BE48" i="16"/>
  <c r="BC48" i="16"/>
  <c r="BA48" i="16"/>
  <c r="AY48" i="16"/>
  <c r="AW48" i="16"/>
  <c r="AU48" i="16"/>
  <c r="AS48" i="16"/>
  <c r="AQ48" i="16"/>
  <c r="AO48" i="16"/>
  <c r="AM48" i="16"/>
  <c r="AK48" i="16"/>
  <c r="AI48" i="16"/>
  <c r="AG48" i="16"/>
  <c r="AE48" i="16"/>
  <c r="AC48" i="16"/>
  <c r="AA48" i="16"/>
  <c r="Y48" i="16"/>
  <c r="W48" i="16"/>
  <c r="U48" i="16"/>
  <c r="S48" i="16"/>
  <c r="Q48" i="16"/>
  <c r="CO47" i="16"/>
  <c r="CM47" i="16"/>
  <c r="CK47" i="16"/>
  <c r="CI47" i="16"/>
  <c r="CG47" i="16"/>
  <c r="CE47" i="16"/>
  <c r="CC47" i="16"/>
  <c r="CA47" i="16"/>
  <c r="BY47" i="16"/>
  <c r="BW47" i="16"/>
  <c r="BU47" i="16"/>
  <c r="BS47" i="16"/>
  <c r="BQ47" i="16"/>
  <c r="BO47" i="16"/>
  <c r="BM47" i="16"/>
  <c r="BK47" i="16"/>
  <c r="BI47" i="16"/>
  <c r="BG47" i="16"/>
  <c r="BE47" i="16"/>
  <c r="BC47" i="16"/>
  <c r="BA47" i="16"/>
  <c r="AY47" i="16"/>
  <c r="AW47" i="16"/>
  <c r="AU47" i="16"/>
  <c r="AS47" i="16"/>
  <c r="AQ47" i="16"/>
  <c r="AO47" i="16"/>
  <c r="AM47" i="16"/>
  <c r="AK47" i="16"/>
  <c r="AI47" i="16"/>
  <c r="AG47" i="16"/>
  <c r="AE47" i="16"/>
  <c r="AC47" i="16"/>
  <c r="AA47" i="16"/>
  <c r="Y47" i="16"/>
  <c r="W47" i="16"/>
  <c r="U47" i="16"/>
  <c r="S47" i="16"/>
  <c r="Q47" i="16"/>
  <c r="O47" i="16"/>
  <c r="CM46" i="16"/>
  <c r="CK46" i="16"/>
  <c r="CI46" i="16"/>
  <c r="CG46" i="16"/>
  <c r="CE46" i="16"/>
  <c r="CC46" i="16"/>
  <c r="CA46" i="16"/>
  <c r="BY46" i="16"/>
  <c r="BW46" i="16"/>
  <c r="BU46" i="16"/>
  <c r="BS46" i="16"/>
  <c r="BQ46" i="16"/>
  <c r="BO46" i="16"/>
  <c r="BM46" i="16"/>
  <c r="BK46" i="16"/>
  <c r="BI46" i="16"/>
  <c r="BG46" i="16"/>
  <c r="BE46" i="16"/>
  <c r="BC46" i="16"/>
  <c r="BA46" i="16"/>
  <c r="AY46" i="16"/>
  <c r="AW46" i="16"/>
  <c r="AU46" i="16"/>
  <c r="AS46" i="16"/>
  <c r="AQ46" i="16"/>
  <c r="AO46" i="16"/>
  <c r="AM46" i="16"/>
  <c r="AK46" i="16"/>
  <c r="AI46" i="16"/>
  <c r="AG46" i="16"/>
  <c r="AE46" i="16"/>
  <c r="AC46" i="16"/>
  <c r="AA46" i="16"/>
  <c r="Y46" i="16"/>
  <c r="W46" i="16"/>
  <c r="U46" i="16"/>
  <c r="S46" i="16"/>
  <c r="Q46" i="16"/>
  <c r="O46" i="16"/>
  <c r="M46" i="16"/>
  <c r="CK45" i="16"/>
  <c r="CI45" i="16"/>
  <c r="CG45" i="16"/>
  <c r="CE45" i="16"/>
  <c r="CC45" i="16"/>
  <c r="CA45" i="16"/>
  <c r="BY45" i="16"/>
  <c r="BW45" i="16"/>
  <c r="BU45" i="16"/>
  <c r="BS45" i="16"/>
  <c r="BQ45" i="16"/>
  <c r="BO45" i="16"/>
  <c r="BM45" i="16"/>
  <c r="BK45" i="16"/>
  <c r="BI45" i="16"/>
  <c r="BG45" i="16"/>
  <c r="BE45" i="16"/>
  <c r="BC45" i="16"/>
  <c r="BA45" i="16"/>
  <c r="AY45" i="16"/>
  <c r="AW45" i="16"/>
  <c r="AU45" i="16"/>
  <c r="AS45" i="16"/>
  <c r="AQ45" i="16"/>
  <c r="AO45" i="16"/>
  <c r="AM45" i="16"/>
  <c r="AK45" i="16"/>
  <c r="AI45" i="16"/>
  <c r="AG45" i="16"/>
  <c r="AE45" i="16"/>
  <c r="AC45" i="16"/>
  <c r="AA45" i="16"/>
  <c r="Y45" i="16"/>
  <c r="W45" i="16"/>
  <c r="U45" i="16"/>
  <c r="S45" i="16"/>
  <c r="Q45" i="16"/>
  <c r="O45" i="16"/>
  <c r="M45" i="16"/>
  <c r="K45" i="16"/>
  <c r="CI44" i="16"/>
  <c r="CG44" i="16"/>
  <c r="CE44" i="16"/>
  <c r="CC44" i="16"/>
  <c r="CC40" i="16" s="1"/>
  <c r="CA44" i="16"/>
  <c r="BY44" i="16"/>
  <c r="BW44" i="16"/>
  <c r="BU44" i="16"/>
  <c r="BU40" i="16" s="1"/>
  <c r="BS44" i="16"/>
  <c r="BQ44" i="16"/>
  <c r="BO44" i="16"/>
  <c r="BM44" i="16"/>
  <c r="BM40" i="16" s="1"/>
  <c r="BK44" i="16"/>
  <c r="BI44" i="16"/>
  <c r="BG44" i="16"/>
  <c r="BE44" i="16"/>
  <c r="BE40" i="16" s="1"/>
  <c r="BC44" i="16"/>
  <c r="BA44" i="16"/>
  <c r="AY44" i="16"/>
  <c r="AW44" i="16"/>
  <c r="AW40" i="16" s="1"/>
  <c r="AU44" i="16"/>
  <c r="AS44" i="16"/>
  <c r="AQ44" i="16"/>
  <c r="AO44" i="16"/>
  <c r="AO40" i="16" s="1"/>
  <c r="AM44" i="16"/>
  <c r="AK44" i="16"/>
  <c r="AI44" i="16"/>
  <c r="AG44" i="16"/>
  <c r="AG40" i="16" s="1"/>
  <c r="AE44" i="16"/>
  <c r="AC44" i="16"/>
  <c r="AA44" i="16"/>
  <c r="Y44" i="16"/>
  <c r="Y40" i="16" s="1"/>
  <c r="W44" i="16"/>
  <c r="U44" i="16"/>
  <c r="S44" i="16"/>
  <c r="Q44" i="16"/>
  <c r="Q40" i="16" s="1"/>
  <c r="O44" i="16"/>
  <c r="M44" i="16"/>
  <c r="K44" i="16"/>
  <c r="I44" i="16"/>
  <c r="I40" i="16" s="1"/>
  <c r="CG43" i="16"/>
  <c r="CE43" i="16"/>
  <c r="CC43" i="16"/>
  <c r="CA43" i="16"/>
  <c r="CA40" i="16" s="1"/>
  <c r="BY43" i="16"/>
  <c r="BW43" i="16"/>
  <c r="BU43" i="16"/>
  <c r="BS43" i="16"/>
  <c r="BS40" i="16" s="1"/>
  <c r="BQ43" i="16"/>
  <c r="BO43" i="16"/>
  <c r="BM43" i="16"/>
  <c r="BK43" i="16"/>
  <c r="BK40" i="16" s="1"/>
  <c r="BI43" i="16"/>
  <c r="BG43" i="16"/>
  <c r="BE43" i="16"/>
  <c r="BC43" i="16"/>
  <c r="BC40" i="16" s="1"/>
  <c r="BA43" i="16"/>
  <c r="AY43" i="16"/>
  <c r="AW43" i="16"/>
  <c r="AU43" i="16"/>
  <c r="AU40" i="16" s="1"/>
  <c r="AS43" i="16"/>
  <c r="AQ43" i="16"/>
  <c r="AO43" i="16"/>
  <c r="AM43" i="16"/>
  <c r="AM40" i="16" s="1"/>
  <c r="AK43" i="16"/>
  <c r="AI43" i="16"/>
  <c r="AG43" i="16"/>
  <c r="AE43" i="16"/>
  <c r="AE40" i="16" s="1"/>
  <c r="AC43" i="16"/>
  <c r="AA43" i="16"/>
  <c r="Y43" i="16"/>
  <c r="W43" i="16"/>
  <c r="W40" i="16" s="1"/>
  <c r="U43" i="16"/>
  <c r="S43" i="16"/>
  <c r="Q43" i="16"/>
  <c r="O43" i="16"/>
  <c r="O40" i="16" s="1"/>
  <c r="M43" i="16"/>
  <c r="K43" i="16"/>
  <c r="I43" i="16"/>
  <c r="G43" i="16"/>
  <c r="G40" i="16" s="1"/>
  <c r="CE42" i="16"/>
  <c r="CC42" i="16"/>
  <c r="CA42" i="16"/>
  <c r="BY42" i="16"/>
  <c r="BY40" i="16" s="1"/>
  <c r="BW42" i="16"/>
  <c r="BU42" i="16"/>
  <c r="BS42" i="16"/>
  <c r="BQ42" i="16"/>
  <c r="BQ40" i="16" s="1"/>
  <c r="BO42" i="16"/>
  <c r="BM42" i="16"/>
  <c r="BK42" i="16"/>
  <c r="BI42" i="16"/>
  <c r="BI40" i="16" s="1"/>
  <c r="BG42" i="16"/>
  <c r="BE42" i="16"/>
  <c r="BC42" i="16"/>
  <c r="BA42" i="16"/>
  <c r="BA40" i="16" s="1"/>
  <c r="AY42" i="16"/>
  <c r="AW42" i="16"/>
  <c r="AU42" i="16"/>
  <c r="AS42" i="16"/>
  <c r="AS40" i="16" s="1"/>
  <c r="AQ42" i="16"/>
  <c r="AO42" i="16"/>
  <c r="AM42" i="16"/>
  <c r="AK42" i="16"/>
  <c r="AK40" i="16" s="1"/>
  <c r="AI42" i="16"/>
  <c r="AG42" i="16"/>
  <c r="AE42" i="16"/>
  <c r="AC42" i="16"/>
  <c r="AC40" i="16" s="1"/>
  <c r="AA42" i="16"/>
  <c r="Y42" i="16"/>
  <c r="W42" i="16"/>
  <c r="U42" i="16"/>
  <c r="U40" i="16" s="1"/>
  <c r="S42" i="16"/>
  <c r="Q42" i="16"/>
  <c r="O42" i="16"/>
  <c r="M42" i="16"/>
  <c r="M40" i="16" s="1"/>
  <c r="K42" i="16"/>
  <c r="I42" i="16"/>
  <c r="G42" i="16"/>
  <c r="E42" i="16"/>
  <c r="E40" i="16" s="1"/>
  <c r="CC41" i="16"/>
  <c r="CA41" i="16"/>
  <c r="BY41" i="16"/>
  <c r="BW41" i="16"/>
  <c r="BW40" i="16" s="1"/>
  <c r="BU41" i="16"/>
  <c r="BS41" i="16"/>
  <c r="BQ41" i="16"/>
  <c r="BO41" i="16"/>
  <c r="BO40" i="16" s="1"/>
  <c r="BM41" i="16"/>
  <c r="BK41" i="16"/>
  <c r="BI41" i="16"/>
  <c r="BG41" i="16"/>
  <c r="BG40" i="16" s="1"/>
  <c r="BE41" i="16"/>
  <c r="BC41" i="16"/>
  <c r="BA41" i="16"/>
  <c r="AY41" i="16"/>
  <c r="AY40" i="16" s="1"/>
  <c r="AW41" i="16"/>
  <c r="AU41" i="16"/>
  <c r="AS41" i="16"/>
  <c r="AQ41" i="16"/>
  <c r="AQ40" i="16" s="1"/>
  <c r="AO41" i="16"/>
  <c r="AM41" i="16"/>
  <c r="AK41" i="16"/>
  <c r="AI41" i="16"/>
  <c r="AI40" i="16" s="1"/>
  <c r="AG41" i="16"/>
  <c r="AE41" i="16"/>
  <c r="AC41" i="16"/>
  <c r="AA41" i="16"/>
  <c r="AA40" i="16" s="1"/>
  <c r="Y41" i="16"/>
  <c r="W41" i="16"/>
  <c r="U41" i="16"/>
  <c r="S41" i="16"/>
  <c r="Q41" i="16"/>
  <c r="O41" i="16"/>
  <c r="M41" i="16"/>
  <c r="K41" i="16"/>
  <c r="K40" i="16" s="1"/>
  <c r="I41" i="16"/>
  <c r="G41" i="16"/>
  <c r="E41" i="16"/>
  <c r="C41" i="16"/>
  <c r="C40" i="16" s="1"/>
  <c r="S40" i="16"/>
  <c r="CQ39" i="16"/>
  <c r="CO39" i="16"/>
  <c r="CM39" i="16"/>
  <c r="CK39" i="16"/>
  <c r="CI39" i="16"/>
  <c r="CG39" i="16"/>
  <c r="CE39" i="16"/>
  <c r="CC39" i="16"/>
  <c r="CA39" i="16"/>
  <c r="BY39" i="16"/>
  <c r="BW39" i="16"/>
  <c r="BU39" i="16"/>
  <c r="BS39" i="16"/>
  <c r="BQ39" i="16"/>
  <c r="BO39" i="16"/>
  <c r="BM39" i="16"/>
  <c r="BK39" i="16"/>
  <c r="BI39" i="16"/>
  <c r="BG39" i="16"/>
  <c r="BE39" i="16"/>
  <c r="BC39" i="16"/>
  <c r="BA39" i="16"/>
  <c r="AY39" i="16"/>
  <c r="AW39" i="16"/>
  <c r="AU39" i="16"/>
  <c r="AS39" i="16"/>
  <c r="AQ39" i="16"/>
  <c r="AO39" i="16"/>
  <c r="AM39" i="16"/>
  <c r="AK39" i="16"/>
  <c r="AI39" i="16"/>
  <c r="AG39" i="16"/>
  <c r="AE39" i="16"/>
  <c r="AC39" i="16"/>
  <c r="AA39" i="16"/>
  <c r="Y39" i="16"/>
  <c r="W39" i="16"/>
  <c r="U39" i="16"/>
  <c r="S39" i="16"/>
  <c r="Q39" i="16"/>
  <c r="O39" i="16"/>
  <c r="M39" i="16"/>
  <c r="CO38" i="16"/>
  <c r="CM38" i="16"/>
  <c r="CK38" i="16"/>
  <c r="CI38" i="16"/>
  <c r="CG38" i="16"/>
  <c r="CE38" i="16"/>
  <c r="CC38" i="16"/>
  <c r="CA38" i="16"/>
  <c r="BY38" i="16"/>
  <c r="BW38" i="16"/>
  <c r="BU38" i="16"/>
  <c r="BS38" i="16"/>
  <c r="BQ38" i="16"/>
  <c r="BO38" i="16"/>
  <c r="BM38" i="16"/>
  <c r="BK38" i="16"/>
  <c r="BI38" i="16"/>
  <c r="BG38" i="16"/>
  <c r="BE38" i="16"/>
  <c r="BC38" i="16"/>
  <c r="BA38" i="16"/>
  <c r="AY38" i="16"/>
  <c r="AW38" i="16"/>
  <c r="AU38" i="16"/>
  <c r="AS38" i="16"/>
  <c r="AQ38" i="16"/>
  <c r="AO38" i="16"/>
  <c r="AM38" i="16"/>
  <c r="AK38" i="16"/>
  <c r="AI38" i="16"/>
  <c r="AG38" i="16"/>
  <c r="AE38" i="16"/>
  <c r="AC38" i="16"/>
  <c r="AA38" i="16"/>
  <c r="Y38" i="16"/>
  <c r="W38" i="16"/>
  <c r="U38" i="16"/>
  <c r="S38" i="16"/>
  <c r="Q38" i="16"/>
  <c r="O38" i="16"/>
  <c r="M38" i="16"/>
  <c r="K38" i="16"/>
  <c r="CM37" i="16"/>
  <c r="CK37" i="16"/>
  <c r="CI37" i="16"/>
  <c r="CG37" i="16"/>
  <c r="CE37" i="16"/>
  <c r="CC37" i="16"/>
  <c r="CA37" i="16"/>
  <c r="BY37" i="16"/>
  <c r="BW37" i="16"/>
  <c r="BU37" i="16"/>
  <c r="BS37" i="16"/>
  <c r="BQ37" i="16"/>
  <c r="BO37" i="16"/>
  <c r="BM37" i="16"/>
  <c r="BK37" i="16"/>
  <c r="BI37" i="16"/>
  <c r="BG37" i="16"/>
  <c r="BE37" i="16"/>
  <c r="BC37" i="16"/>
  <c r="BA37" i="16"/>
  <c r="AY37" i="16"/>
  <c r="AW37" i="16"/>
  <c r="AU37" i="16"/>
  <c r="AS37" i="16"/>
  <c r="AQ37" i="16"/>
  <c r="AO37" i="16"/>
  <c r="AM37" i="16"/>
  <c r="AK37" i="16"/>
  <c r="AI37" i="16"/>
  <c r="AG37" i="16"/>
  <c r="AE37" i="16"/>
  <c r="AC37" i="16"/>
  <c r="AA37" i="16"/>
  <c r="Y37" i="16"/>
  <c r="W37" i="16"/>
  <c r="U37" i="16"/>
  <c r="S37" i="16"/>
  <c r="Q37" i="16"/>
  <c r="O37" i="16"/>
  <c r="M37" i="16"/>
  <c r="K37" i="16"/>
  <c r="I37" i="16"/>
  <c r="CK36" i="16"/>
  <c r="CI36" i="16"/>
  <c r="CG36" i="16"/>
  <c r="CE36" i="16"/>
  <c r="CC36" i="16"/>
  <c r="CA36" i="16"/>
  <c r="BY36" i="16"/>
  <c r="BW36" i="16"/>
  <c r="BU36" i="16"/>
  <c r="BS36" i="16"/>
  <c r="BQ36" i="16"/>
  <c r="BO36" i="16"/>
  <c r="BM36" i="16"/>
  <c r="BK36" i="16"/>
  <c r="BI36" i="16"/>
  <c r="BG36" i="16"/>
  <c r="BE36" i="16"/>
  <c r="BC36" i="16"/>
  <c r="BA36" i="16"/>
  <c r="AY36" i="16"/>
  <c r="AW36" i="16"/>
  <c r="AU36" i="16"/>
  <c r="AS36" i="16"/>
  <c r="AQ36" i="16"/>
  <c r="AO36" i="16"/>
  <c r="AM36" i="16"/>
  <c r="AK36" i="16"/>
  <c r="AI36" i="16"/>
  <c r="AG36" i="16"/>
  <c r="AE36" i="16"/>
  <c r="AC36" i="16"/>
  <c r="AA36" i="16"/>
  <c r="Y36" i="16"/>
  <c r="W36" i="16"/>
  <c r="U36" i="16"/>
  <c r="S36" i="16"/>
  <c r="Q36" i="16"/>
  <c r="O36" i="16"/>
  <c r="M36" i="16"/>
  <c r="K36" i="16"/>
  <c r="I36" i="16"/>
  <c r="G36" i="16"/>
  <c r="CI35" i="16"/>
  <c r="CG35" i="16"/>
  <c r="CE35" i="16"/>
  <c r="CC35" i="16"/>
  <c r="CA35" i="16"/>
  <c r="BY35" i="16"/>
  <c r="BW35" i="16"/>
  <c r="BU35" i="16"/>
  <c r="BS35" i="16"/>
  <c r="BQ35" i="16"/>
  <c r="BO35" i="16"/>
  <c r="BM35" i="16"/>
  <c r="BK35" i="16"/>
  <c r="BI35" i="16"/>
  <c r="BG35" i="16"/>
  <c r="BE35" i="16"/>
  <c r="BC35" i="16"/>
  <c r="BA35" i="16"/>
  <c r="AY35" i="16"/>
  <c r="AW35" i="16"/>
  <c r="AU35" i="16"/>
  <c r="AS35" i="16"/>
  <c r="AQ35" i="16"/>
  <c r="AO35" i="16"/>
  <c r="AM35" i="16"/>
  <c r="AK35" i="16"/>
  <c r="AI35" i="16"/>
  <c r="AG35" i="16"/>
  <c r="AE35" i="16"/>
  <c r="AC35" i="16"/>
  <c r="AA35" i="16"/>
  <c r="Y35" i="16"/>
  <c r="W35" i="16"/>
  <c r="U35" i="16"/>
  <c r="S35" i="16"/>
  <c r="Q35" i="16"/>
  <c r="O35" i="16"/>
  <c r="M35" i="16"/>
  <c r="K35" i="16"/>
  <c r="I35" i="16"/>
  <c r="G35" i="16"/>
  <c r="E35" i="16"/>
  <c r="CG34" i="16"/>
  <c r="CE34" i="16"/>
  <c r="CC34" i="16"/>
  <c r="CA34" i="16"/>
  <c r="BY34" i="16"/>
  <c r="BW34" i="16"/>
  <c r="BU34" i="16"/>
  <c r="BS34" i="16"/>
  <c r="BQ34" i="16"/>
  <c r="BO34" i="16"/>
  <c r="BM34" i="16"/>
  <c r="BK34" i="16"/>
  <c r="BI34" i="16"/>
  <c r="BG34" i="16"/>
  <c r="BE34" i="16"/>
  <c r="BC34" i="16"/>
  <c r="BA34" i="16"/>
  <c r="AY34" i="16"/>
  <c r="AW34" i="16"/>
  <c r="AU34" i="16"/>
  <c r="AS34" i="16"/>
  <c r="AQ34" i="16"/>
  <c r="AO34" i="16"/>
  <c r="AM34" i="16"/>
  <c r="AK34" i="16"/>
  <c r="AI34" i="16"/>
  <c r="AG34" i="16"/>
  <c r="AE34" i="16"/>
  <c r="AC34" i="16"/>
  <c r="AA34" i="16"/>
  <c r="Y34" i="16"/>
  <c r="W34" i="16"/>
  <c r="U34" i="16"/>
  <c r="S34" i="16"/>
  <c r="Q34" i="16"/>
  <c r="O34" i="16"/>
  <c r="M34" i="16"/>
  <c r="K34" i="16"/>
  <c r="I34" i="16"/>
  <c r="G34" i="16"/>
  <c r="E34" i="16"/>
  <c r="E33" i="16" s="1"/>
  <c r="E52" i="16" s="1"/>
  <c r="C34" i="16"/>
  <c r="C33" i="16" s="1"/>
  <c r="CC24" i="16"/>
  <c r="CA24" i="16"/>
  <c r="BY24" i="16"/>
  <c r="BW24" i="16"/>
  <c r="BU24" i="16"/>
  <c r="BS24" i="16"/>
  <c r="BQ24" i="16"/>
  <c r="BO24" i="16"/>
  <c r="BM24" i="16"/>
  <c r="BK24" i="16"/>
  <c r="BI24" i="16"/>
  <c r="BG24" i="16"/>
  <c r="BE24" i="16"/>
  <c r="BC24" i="16"/>
  <c r="BA24" i="16"/>
  <c r="AY24" i="16"/>
  <c r="AW24" i="16"/>
  <c r="AU24" i="16"/>
  <c r="AS24" i="16"/>
  <c r="AQ24" i="16"/>
  <c r="AO24" i="16"/>
  <c r="AM24" i="16"/>
  <c r="AK24" i="16"/>
  <c r="AI24" i="16"/>
  <c r="AG24" i="16"/>
  <c r="AE24" i="16"/>
  <c r="AC24" i="16"/>
  <c r="AA24" i="16"/>
  <c r="Y24" i="16"/>
  <c r="W24" i="16"/>
  <c r="U24" i="16"/>
  <c r="S24" i="16"/>
  <c r="Q24" i="16"/>
  <c r="O24" i="16"/>
  <c r="M24" i="16"/>
  <c r="K24" i="16"/>
  <c r="I24" i="16"/>
  <c r="G24" i="16"/>
  <c r="E24" i="16"/>
  <c r="C24" i="16"/>
  <c r="CC23" i="16"/>
  <c r="CA23" i="16"/>
  <c r="BY23" i="16"/>
  <c r="BW23" i="16"/>
  <c r="BU23" i="16"/>
  <c r="BS23" i="16"/>
  <c r="BQ23" i="16"/>
  <c r="BO23" i="16"/>
  <c r="BM23" i="16"/>
  <c r="BK23" i="16"/>
  <c r="BI23" i="16"/>
  <c r="BG23" i="16"/>
  <c r="BE23" i="16"/>
  <c r="BC23" i="16"/>
  <c r="BA23" i="16"/>
  <c r="AY23" i="16"/>
  <c r="AW23" i="16"/>
  <c r="AU23" i="16"/>
  <c r="AS23" i="16"/>
  <c r="AQ23" i="16"/>
  <c r="AO23" i="16"/>
  <c r="AM23" i="16"/>
  <c r="AK23" i="16"/>
  <c r="AI23" i="16"/>
  <c r="AG23" i="16"/>
  <c r="AE23" i="16"/>
  <c r="AC23" i="16"/>
  <c r="AA23" i="16"/>
  <c r="Y23" i="16"/>
  <c r="W23" i="16"/>
  <c r="U23" i="16"/>
  <c r="S23" i="16"/>
  <c r="Q23" i="16"/>
  <c r="O23" i="16"/>
  <c r="M23" i="16"/>
  <c r="K23" i="16"/>
  <c r="I23" i="16"/>
  <c r="G23" i="16"/>
  <c r="E23" i="16"/>
  <c r="C23" i="16"/>
  <c r="CC22" i="16"/>
  <c r="CA22" i="16"/>
  <c r="BY22" i="16"/>
  <c r="BW22" i="16"/>
  <c r="BU22" i="16"/>
  <c r="BS22" i="16"/>
  <c r="BQ22" i="16"/>
  <c r="BO22" i="16"/>
  <c r="BM22" i="16"/>
  <c r="BK22" i="16"/>
  <c r="BI22" i="16"/>
  <c r="BG22" i="16"/>
  <c r="BE22" i="16"/>
  <c r="BC22" i="16"/>
  <c r="BA22" i="16"/>
  <c r="AY22" i="16"/>
  <c r="AW22" i="16"/>
  <c r="AU22" i="16"/>
  <c r="AS22" i="16"/>
  <c r="AQ22" i="16"/>
  <c r="AO22" i="16"/>
  <c r="AM22" i="16"/>
  <c r="AK22" i="16"/>
  <c r="AI22" i="16"/>
  <c r="AG22" i="16"/>
  <c r="AE22" i="16"/>
  <c r="AC22" i="16"/>
  <c r="AA22" i="16"/>
  <c r="Y22" i="16"/>
  <c r="W22" i="16"/>
  <c r="U22" i="16"/>
  <c r="S22" i="16"/>
  <c r="Q22" i="16"/>
  <c r="O22" i="16"/>
  <c r="M22" i="16"/>
  <c r="K22" i="16"/>
  <c r="I22" i="16"/>
  <c r="G22" i="16"/>
  <c r="E22" i="16"/>
  <c r="C22" i="16"/>
  <c r="CC21" i="16"/>
  <c r="CA21" i="16"/>
  <c r="BY21" i="16"/>
  <c r="BW21" i="16"/>
  <c r="BU21" i="16"/>
  <c r="BS21" i="16"/>
  <c r="BQ21" i="16"/>
  <c r="BO21" i="16"/>
  <c r="BM21" i="16"/>
  <c r="BK21" i="16"/>
  <c r="BI21" i="16"/>
  <c r="BG21" i="16"/>
  <c r="BE21" i="16"/>
  <c r="BC21" i="16"/>
  <c r="BA21" i="16"/>
  <c r="AY21" i="16"/>
  <c r="AW21" i="16"/>
  <c r="AU21" i="16"/>
  <c r="AS21" i="16"/>
  <c r="AQ21" i="16"/>
  <c r="AO21" i="16"/>
  <c r="AM21" i="16"/>
  <c r="AK21" i="16"/>
  <c r="AI21" i="16"/>
  <c r="AG21" i="16"/>
  <c r="AE21" i="16"/>
  <c r="AC21" i="16"/>
  <c r="AA21" i="16"/>
  <c r="Y21" i="16"/>
  <c r="W21" i="16"/>
  <c r="U21" i="16"/>
  <c r="S21" i="16"/>
  <c r="Q21" i="16"/>
  <c r="O21" i="16"/>
  <c r="M21" i="16"/>
  <c r="K21" i="16"/>
  <c r="I21" i="16"/>
  <c r="G21" i="16"/>
  <c r="E21" i="16"/>
  <c r="C21" i="16"/>
  <c r="CA20" i="16"/>
  <c r="BQ20" i="16"/>
  <c r="BO20" i="16"/>
  <c r="CC19" i="16"/>
  <c r="CA19" i="16"/>
  <c r="BY19" i="16"/>
  <c r="BW19" i="16"/>
  <c r="BU19" i="16"/>
  <c r="BS19" i="16"/>
  <c r="BQ19" i="16"/>
  <c r="BO19" i="16"/>
  <c r="BM19" i="16"/>
  <c r="BK19" i="16"/>
  <c r="BI19" i="16"/>
  <c r="BG19" i="16"/>
  <c r="BE19" i="16"/>
  <c r="BC19" i="16"/>
  <c r="BA19" i="16"/>
  <c r="AY19" i="16"/>
  <c r="AW19" i="16"/>
  <c r="AU19" i="16"/>
  <c r="AS19" i="16"/>
  <c r="AQ19" i="16"/>
  <c r="AO19" i="16"/>
  <c r="AM19" i="16"/>
  <c r="AK19" i="16"/>
  <c r="AI19" i="16"/>
  <c r="AG19" i="16"/>
  <c r="AE19" i="16"/>
  <c r="AC19" i="16"/>
  <c r="AA19" i="16"/>
  <c r="Y19" i="16"/>
  <c r="W19" i="16"/>
  <c r="U19" i="16"/>
  <c r="S19" i="16"/>
  <c r="I19" i="16"/>
  <c r="G19" i="16"/>
  <c r="E19" i="16"/>
  <c r="C19" i="16"/>
  <c r="BC5" i="16"/>
  <c r="BA5" i="16"/>
  <c r="AQ5" i="16"/>
  <c r="BA20" i="16" s="1"/>
  <c r="AO5" i="16"/>
  <c r="AE5" i="16"/>
  <c r="AC5" i="16"/>
  <c r="Q5" i="16"/>
  <c r="AA20" i="16" s="1"/>
  <c r="O5" i="16"/>
  <c r="M5" i="16"/>
  <c r="K4" i="16"/>
  <c r="E2" i="16"/>
  <c r="G2" i="16" s="1"/>
  <c r="I2" i="16" s="1"/>
  <c r="K2" i="16" s="1"/>
  <c r="M2" i="16" s="1"/>
  <c r="O2" i="16" s="1"/>
  <c r="Q2" i="16" s="1"/>
  <c r="S2" i="16" s="1"/>
  <c r="U2" i="16" s="1"/>
  <c r="W2" i="16" s="1"/>
  <c r="Y2" i="16" s="1"/>
  <c r="AA2" i="16" s="1"/>
  <c r="AC2" i="16" s="1"/>
  <c r="AE2" i="16" s="1"/>
  <c r="AG2" i="16" s="1"/>
  <c r="AI2" i="16" s="1"/>
  <c r="AK2" i="16" s="1"/>
  <c r="AM2" i="16" s="1"/>
  <c r="AO2" i="16" s="1"/>
  <c r="AQ2" i="16" s="1"/>
  <c r="AS2" i="16" s="1"/>
  <c r="AU2" i="16" s="1"/>
  <c r="AW2" i="16" s="1"/>
  <c r="AY2" i="16" s="1"/>
  <c r="BA2" i="16" s="1"/>
  <c r="BC2" i="16" s="1"/>
  <c r="BE2" i="16" s="1"/>
  <c r="BG2" i="16" s="1"/>
  <c r="BI2" i="16" s="1"/>
  <c r="BK2" i="16" s="1"/>
  <c r="BM2" i="16" s="1"/>
  <c r="BO2" i="16" s="1"/>
  <c r="BQ2" i="16" s="1"/>
  <c r="BS2" i="16" s="1"/>
  <c r="BU2" i="16" s="1"/>
  <c r="BW2" i="16" s="1"/>
  <c r="BY2" i="16" s="1"/>
  <c r="CA2" i="16" s="1"/>
  <c r="CC2" i="16" s="1"/>
  <c r="C1" i="16"/>
  <c r="E1" i="16" s="1"/>
  <c r="G1" i="16" s="1"/>
  <c r="I1" i="16" s="1"/>
  <c r="K1" i="16" s="1"/>
  <c r="M1" i="16" s="1"/>
  <c r="O1" i="16" s="1"/>
  <c r="Q1" i="16" s="1"/>
  <c r="S1" i="16" s="1"/>
  <c r="U1" i="16" s="1"/>
  <c r="W1" i="16" s="1"/>
  <c r="Y1" i="16" s="1"/>
  <c r="AA1" i="16" s="1"/>
  <c r="AC1" i="16" s="1"/>
  <c r="AE1" i="16" s="1"/>
  <c r="AG1" i="16" s="1"/>
  <c r="AI1" i="16" s="1"/>
  <c r="AK1" i="16" s="1"/>
  <c r="AM1" i="16" s="1"/>
  <c r="AO1" i="16" s="1"/>
  <c r="AQ1" i="16" s="1"/>
  <c r="AS1" i="16" s="1"/>
  <c r="AU1" i="16" s="1"/>
  <c r="AW1" i="16" s="1"/>
  <c r="AY1" i="16" s="1"/>
  <c r="BA1" i="16" s="1"/>
  <c r="BC1" i="16" s="1"/>
  <c r="BE1" i="16" s="1"/>
  <c r="BG1" i="16" s="1"/>
  <c r="BI1" i="16" s="1"/>
  <c r="BK1" i="16" s="1"/>
  <c r="BM1" i="16" s="1"/>
  <c r="BO1" i="16" s="1"/>
  <c r="BQ1" i="16" s="1"/>
  <c r="BS1" i="16" s="1"/>
  <c r="BU1" i="16" s="1"/>
  <c r="BW1" i="16" s="1"/>
  <c r="BY1" i="16" s="1"/>
  <c r="CA1" i="16" s="1"/>
  <c r="CC1" i="16" s="1"/>
  <c r="D80" i="15"/>
  <c r="E80" i="15" s="1"/>
  <c r="F80" i="15" s="1"/>
  <c r="G80" i="15" s="1"/>
  <c r="H80" i="15" s="1"/>
  <c r="I80" i="15" s="1"/>
  <c r="J80" i="15" s="1"/>
  <c r="K80" i="15" s="1"/>
  <c r="L80" i="15" s="1"/>
  <c r="M80" i="15" s="1"/>
  <c r="N80" i="15" s="1"/>
  <c r="O80" i="15" s="1"/>
  <c r="P80" i="15" s="1"/>
  <c r="Q80" i="15" s="1"/>
  <c r="R80" i="15" s="1"/>
  <c r="S80" i="15" s="1"/>
  <c r="T80" i="15" s="1"/>
  <c r="U80" i="15" s="1"/>
  <c r="V80" i="15" s="1"/>
  <c r="W80" i="15" s="1"/>
  <c r="X80" i="15" s="1"/>
  <c r="Y80" i="15" s="1"/>
  <c r="Z80" i="15" s="1"/>
  <c r="AA80" i="15" s="1"/>
  <c r="AB80" i="15" s="1"/>
  <c r="AC80" i="15" s="1"/>
  <c r="AD80" i="15" s="1"/>
  <c r="AE80" i="15" s="1"/>
  <c r="AF80" i="15" s="1"/>
  <c r="AG80" i="15" s="1"/>
  <c r="AH80" i="15" s="1"/>
  <c r="AI80" i="15" s="1"/>
  <c r="AJ80" i="15" s="1"/>
  <c r="AK80" i="15" s="1"/>
  <c r="AL80" i="15" s="1"/>
  <c r="AM80" i="15" s="1"/>
  <c r="AN80" i="15" s="1"/>
  <c r="AO80" i="15" s="1"/>
  <c r="AP80" i="15" s="1"/>
  <c r="D79" i="15"/>
  <c r="E79" i="15" s="1"/>
  <c r="F79" i="15" s="1"/>
  <c r="G79" i="15" s="1"/>
  <c r="H79" i="15" s="1"/>
  <c r="I79" i="15" s="1"/>
  <c r="J79" i="15" s="1"/>
  <c r="K79" i="15" s="1"/>
  <c r="L79" i="15" s="1"/>
  <c r="M79" i="15" s="1"/>
  <c r="N79" i="15" s="1"/>
  <c r="O79" i="15" s="1"/>
  <c r="P79" i="15" s="1"/>
  <c r="Q79" i="15" s="1"/>
  <c r="R79" i="15" s="1"/>
  <c r="S79" i="15" s="1"/>
  <c r="T79" i="15" s="1"/>
  <c r="U79" i="15" s="1"/>
  <c r="V79" i="15" s="1"/>
  <c r="W79" i="15" s="1"/>
  <c r="X79" i="15" s="1"/>
  <c r="Y79" i="15" s="1"/>
  <c r="Z79" i="15" s="1"/>
  <c r="AA79" i="15" s="1"/>
  <c r="AB79" i="15" s="1"/>
  <c r="AC79" i="15" s="1"/>
  <c r="AD79" i="15" s="1"/>
  <c r="AE79" i="15" s="1"/>
  <c r="AF79" i="15" s="1"/>
  <c r="AG79" i="15" s="1"/>
  <c r="AH79" i="15" s="1"/>
  <c r="AI79" i="15" s="1"/>
  <c r="AJ79" i="15" s="1"/>
  <c r="AK79" i="15" s="1"/>
  <c r="AL79" i="15" s="1"/>
  <c r="AM79" i="15" s="1"/>
  <c r="AN79" i="15" s="1"/>
  <c r="AO79" i="15" s="1"/>
  <c r="AP79" i="15" s="1"/>
  <c r="D77" i="15"/>
  <c r="E77" i="15" s="1"/>
  <c r="F77" i="15" s="1"/>
  <c r="G77" i="15" s="1"/>
  <c r="H77" i="15" s="1"/>
  <c r="I77" i="15" s="1"/>
  <c r="J77" i="15" s="1"/>
  <c r="K77" i="15" s="1"/>
  <c r="L77" i="15" s="1"/>
  <c r="M77" i="15" s="1"/>
  <c r="N77" i="15" s="1"/>
  <c r="O77" i="15" s="1"/>
  <c r="P77" i="15" s="1"/>
  <c r="Q77" i="15" s="1"/>
  <c r="R77" i="15" s="1"/>
  <c r="S77" i="15" s="1"/>
  <c r="T77" i="15" s="1"/>
  <c r="U77" i="15" s="1"/>
  <c r="V77" i="15" s="1"/>
  <c r="W77" i="15" s="1"/>
  <c r="X77" i="15" s="1"/>
  <c r="Y77" i="15" s="1"/>
  <c r="Z77" i="15" s="1"/>
  <c r="AA77" i="15" s="1"/>
  <c r="AB77" i="15" s="1"/>
  <c r="AC77" i="15" s="1"/>
  <c r="AD77" i="15" s="1"/>
  <c r="AE77" i="15" s="1"/>
  <c r="AF77" i="15" s="1"/>
  <c r="AG77" i="15" s="1"/>
  <c r="AH77" i="15" s="1"/>
  <c r="AI77" i="15" s="1"/>
  <c r="AJ77" i="15" s="1"/>
  <c r="AK77" i="15" s="1"/>
  <c r="AL77" i="15" s="1"/>
  <c r="AM77" i="15" s="1"/>
  <c r="AN77" i="15" s="1"/>
  <c r="AO77" i="15" s="1"/>
  <c r="AP77" i="15" s="1"/>
  <c r="C64" i="15"/>
  <c r="D64" i="15" s="1"/>
  <c r="E64" i="15" s="1"/>
  <c r="F64" i="15" s="1"/>
  <c r="G64" i="15" s="1"/>
  <c r="H64" i="15" s="1"/>
  <c r="I64" i="15" s="1"/>
  <c r="J64" i="15" s="1"/>
  <c r="K64" i="15" s="1"/>
  <c r="L64" i="15" s="1"/>
  <c r="M64" i="15" s="1"/>
  <c r="N64" i="15" s="1"/>
  <c r="O64" i="15" s="1"/>
  <c r="P64" i="15" s="1"/>
  <c r="Q64" i="15" s="1"/>
  <c r="R64" i="15" s="1"/>
  <c r="S64" i="15" s="1"/>
  <c r="T64" i="15" s="1"/>
  <c r="U64" i="15" s="1"/>
  <c r="V64" i="15" s="1"/>
  <c r="W64" i="15" s="1"/>
  <c r="X64" i="15" s="1"/>
  <c r="Y64" i="15" s="1"/>
  <c r="Z64" i="15" s="1"/>
  <c r="AA64" i="15" s="1"/>
  <c r="AB64" i="15" s="1"/>
  <c r="AC64" i="15" s="1"/>
  <c r="AD64" i="15" s="1"/>
  <c r="AE64" i="15" s="1"/>
  <c r="AF64" i="15" s="1"/>
  <c r="AG64" i="15" s="1"/>
  <c r="AH64" i="15" s="1"/>
  <c r="AI64" i="15" s="1"/>
  <c r="AJ64" i="15" s="1"/>
  <c r="AK64" i="15" s="1"/>
  <c r="AL64" i="15" s="1"/>
  <c r="AM64" i="15" s="1"/>
  <c r="AN64" i="15" s="1"/>
  <c r="AO64" i="15" s="1"/>
  <c r="AP64" i="15" s="1"/>
  <c r="C52" i="15"/>
  <c r="D52" i="15" s="1"/>
  <c r="E52" i="15" s="1"/>
  <c r="F52" i="15" s="1"/>
  <c r="G52" i="15" s="1"/>
  <c r="H52" i="15" s="1"/>
  <c r="I52" i="15" s="1"/>
  <c r="J52" i="15" s="1"/>
  <c r="K52" i="15" s="1"/>
  <c r="L52" i="15" s="1"/>
  <c r="M52" i="15" s="1"/>
  <c r="N52" i="15" s="1"/>
  <c r="O52" i="15" s="1"/>
  <c r="P52" i="15" s="1"/>
  <c r="Q52" i="15" s="1"/>
  <c r="R52" i="15" s="1"/>
  <c r="S52" i="15" s="1"/>
  <c r="T52" i="15" s="1"/>
  <c r="U52" i="15" s="1"/>
  <c r="V52" i="15" s="1"/>
  <c r="W52" i="15" s="1"/>
  <c r="X52" i="15" s="1"/>
  <c r="Y52" i="15" s="1"/>
  <c r="Z52" i="15" s="1"/>
  <c r="AA52" i="15" s="1"/>
  <c r="AB52" i="15" s="1"/>
  <c r="AC52" i="15" s="1"/>
  <c r="AD52" i="15" s="1"/>
  <c r="AE52" i="15" s="1"/>
  <c r="AF52" i="15" s="1"/>
  <c r="AG52" i="15" s="1"/>
  <c r="AH52" i="15" s="1"/>
  <c r="AI52" i="15" s="1"/>
  <c r="AJ52" i="15" s="1"/>
  <c r="AK52" i="15" s="1"/>
  <c r="AL52" i="15" s="1"/>
  <c r="AM52" i="15" s="1"/>
  <c r="AN52" i="15" s="1"/>
  <c r="AO52" i="15" s="1"/>
  <c r="AP52" i="15" s="1"/>
  <c r="C26" i="15"/>
  <c r="D26" i="15" s="1"/>
  <c r="E26" i="15" s="1"/>
  <c r="F26" i="15" s="1"/>
  <c r="G26" i="15" s="1"/>
  <c r="H26" i="15" s="1"/>
  <c r="I26" i="15" s="1"/>
  <c r="J26" i="15" s="1"/>
  <c r="K26" i="15" s="1"/>
  <c r="L26" i="15" s="1"/>
  <c r="M26" i="15" s="1"/>
  <c r="N26" i="15" s="1"/>
  <c r="O26" i="15" s="1"/>
  <c r="P26" i="15" s="1"/>
  <c r="Q26" i="15" s="1"/>
  <c r="R26" i="15" s="1"/>
  <c r="S26" i="15" s="1"/>
  <c r="T26" i="15" s="1"/>
  <c r="U26" i="15" s="1"/>
  <c r="V26" i="15" s="1"/>
  <c r="W26" i="15" s="1"/>
  <c r="X26" i="15" s="1"/>
  <c r="Y26" i="15" s="1"/>
  <c r="Z26" i="15" s="1"/>
  <c r="AA26" i="15" s="1"/>
  <c r="AB26" i="15" s="1"/>
  <c r="AC26" i="15" s="1"/>
  <c r="AD26" i="15" s="1"/>
  <c r="AE26" i="15" s="1"/>
  <c r="AF26" i="15" s="1"/>
  <c r="AG26" i="15" s="1"/>
  <c r="AH26" i="15" s="1"/>
  <c r="AI26" i="15" s="1"/>
  <c r="AJ26" i="15" s="1"/>
  <c r="AK26" i="15" s="1"/>
  <c r="AL26" i="15" s="1"/>
  <c r="AM26" i="15" s="1"/>
  <c r="AN26" i="15" s="1"/>
  <c r="AO26" i="15" s="1"/>
  <c r="AP26" i="15" s="1"/>
  <c r="AC22" i="15"/>
  <c r="AA22" i="15"/>
  <c r="C10" i="15"/>
  <c r="D10" i="15" s="1"/>
  <c r="E10" i="15" s="1"/>
  <c r="F10" i="15" s="1"/>
  <c r="G10" i="15" s="1"/>
  <c r="H10" i="15" s="1"/>
  <c r="I10" i="15" s="1"/>
  <c r="J10" i="15" s="1"/>
  <c r="K10" i="15" s="1"/>
  <c r="L10" i="15" s="1"/>
  <c r="M10" i="15" s="1"/>
  <c r="N10" i="15" s="1"/>
  <c r="O10" i="15" s="1"/>
  <c r="P10" i="15" s="1"/>
  <c r="Q10" i="15" s="1"/>
  <c r="R10" i="15" s="1"/>
  <c r="S10" i="15" s="1"/>
  <c r="T10" i="15" s="1"/>
  <c r="U10" i="15" s="1"/>
  <c r="V10" i="15" s="1"/>
  <c r="W10" i="15" s="1"/>
  <c r="X10" i="15" s="1"/>
  <c r="Y10" i="15" s="1"/>
  <c r="Z10" i="15" s="1"/>
  <c r="AA10" i="15" s="1"/>
  <c r="AB10" i="15" s="1"/>
  <c r="AC10" i="15" s="1"/>
  <c r="AD10" i="15" s="1"/>
  <c r="AE10" i="15" s="1"/>
  <c r="AF10" i="15" s="1"/>
  <c r="AG10" i="15" s="1"/>
  <c r="AH10" i="15" s="1"/>
  <c r="AI10" i="15" s="1"/>
  <c r="AJ10" i="15" s="1"/>
  <c r="AK10" i="15" s="1"/>
  <c r="AL10" i="15" s="1"/>
  <c r="AM10" i="15" s="1"/>
  <c r="AN10" i="15" s="1"/>
  <c r="AO10" i="15" s="1"/>
  <c r="AP10" i="15" s="1"/>
  <c r="C64" i="12"/>
  <c r="C59" i="12"/>
  <c r="C58" i="12"/>
  <c r="C54" i="12"/>
  <c r="C49" i="12"/>
  <c r="C48" i="12"/>
  <c r="C44" i="12"/>
  <c r="C39" i="12"/>
  <c r="J29" i="12"/>
  <c r="AG114" i="13"/>
  <c r="D124" i="13"/>
  <c r="E124" i="13"/>
  <c r="F124" i="13"/>
  <c r="G124" i="13"/>
  <c r="H124" i="13"/>
  <c r="I124" i="13"/>
  <c r="J124" i="13"/>
  <c r="K124" i="13"/>
  <c r="L124" i="13"/>
  <c r="M124" i="13"/>
  <c r="N124" i="13"/>
  <c r="O124" i="13"/>
  <c r="P124" i="13"/>
  <c r="Q124" i="13"/>
  <c r="R124" i="13"/>
  <c r="S124" i="13"/>
  <c r="T124" i="13"/>
  <c r="U124" i="13"/>
  <c r="V124" i="13"/>
  <c r="W124" i="13"/>
  <c r="X124" i="13"/>
  <c r="Y124" i="13"/>
  <c r="Z124" i="13"/>
  <c r="AA124" i="13"/>
  <c r="AB124" i="13"/>
  <c r="AC124" i="13"/>
  <c r="AD124" i="13"/>
  <c r="AE124" i="13"/>
  <c r="AF124" i="13"/>
  <c r="AG124" i="13"/>
  <c r="AH124" i="13"/>
  <c r="AI124" i="13"/>
  <c r="AJ124" i="13"/>
  <c r="AK124" i="13"/>
  <c r="AL124" i="13"/>
  <c r="AM124" i="13"/>
  <c r="AN124" i="13"/>
  <c r="AO124" i="13"/>
  <c r="AP124" i="13"/>
  <c r="C124" i="13"/>
  <c r="C46" i="13"/>
  <c r="D46" i="13" s="1"/>
  <c r="E46" i="13" s="1"/>
  <c r="F46" i="13" s="1"/>
  <c r="G46" i="13" s="1"/>
  <c r="H46" i="13" s="1"/>
  <c r="I46" i="13" s="1"/>
  <c r="J46" i="13" s="1"/>
  <c r="K46" i="13" s="1"/>
  <c r="L46" i="13" s="1"/>
  <c r="M46" i="13" s="1"/>
  <c r="N46" i="13" s="1"/>
  <c r="O46" i="13" s="1"/>
  <c r="P46" i="13" s="1"/>
  <c r="Q46" i="13" s="1"/>
  <c r="R46" i="13" s="1"/>
  <c r="S46" i="13" s="1"/>
  <c r="T46" i="13" s="1"/>
  <c r="U46" i="13" s="1"/>
  <c r="V46" i="13" s="1"/>
  <c r="W46" i="13" s="1"/>
  <c r="X46" i="13" s="1"/>
  <c r="Y46" i="13" s="1"/>
  <c r="Z46" i="13" s="1"/>
  <c r="AA46" i="13" s="1"/>
  <c r="AB46" i="13" s="1"/>
  <c r="AC46" i="13" s="1"/>
  <c r="AD46" i="13" s="1"/>
  <c r="AE46" i="13" s="1"/>
  <c r="AF46" i="13" s="1"/>
  <c r="AG46" i="13" s="1"/>
  <c r="AH46" i="13" s="1"/>
  <c r="AI46" i="13" s="1"/>
  <c r="AJ46" i="13" s="1"/>
  <c r="AK46" i="13" s="1"/>
  <c r="AL46" i="13" s="1"/>
  <c r="AM46" i="13" s="1"/>
  <c r="AN46" i="13" s="1"/>
  <c r="AO46" i="13" s="1"/>
  <c r="AP46" i="13" s="1"/>
  <c r="C57" i="13"/>
  <c r="C60" i="13" s="1"/>
  <c r="C61" i="13"/>
  <c r="C64" i="13" s="1"/>
  <c r="C65" i="13"/>
  <c r="C69" i="13"/>
  <c r="C89" i="13"/>
  <c r="C92" i="13" s="1"/>
  <c r="C85" i="13"/>
  <c r="C88" i="13" s="1"/>
  <c r="C81" i="13"/>
  <c r="C84" i="13" s="1"/>
  <c r="C77" i="13"/>
  <c r="C80" i="13" s="1"/>
  <c r="C73" i="13"/>
  <c r="C76" i="13" s="1"/>
  <c r="C53" i="13"/>
  <c r="C56" i="13" s="1"/>
  <c r="AP15" i="13"/>
  <c r="AO15" i="13"/>
  <c r="AN15" i="13"/>
  <c r="AM15" i="13"/>
  <c r="AL15" i="13"/>
  <c r="AK15" i="13"/>
  <c r="AJ15" i="13"/>
  <c r="AI15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AP11" i="13"/>
  <c r="AO11" i="13"/>
  <c r="AN11" i="13"/>
  <c r="AM11" i="13"/>
  <c r="AL11" i="13"/>
  <c r="AK11" i="13"/>
  <c r="AJ11" i="13"/>
  <c r="AI11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T16" i="13" s="1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D16" i="13" s="1"/>
  <c r="C11" i="13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AE3" i="13" s="1"/>
  <c r="AF3" i="13" s="1"/>
  <c r="AG3" i="13" s="1"/>
  <c r="AH3" i="13" s="1"/>
  <c r="AI3" i="13" s="1"/>
  <c r="AJ3" i="13" s="1"/>
  <c r="AK3" i="13" s="1"/>
  <c r="AL3" i="13" s="1"/>
  <c r="AM3" i="13" s="1"/>
  <c r="AN3" i="13" s="1"/>
  <c r="AO3" i="13" s="1"/>
  <c r="AP3" i="13" s="1"/>
  <c r="K34" i="12"/>
  <c r="C36" i="12"/>
  <c r="K33" i="12" s="1"/>
  <c r="C26" i="12"/>
  <c r="C31" i="12"/>
  <c r="I24" i="12"/>
  <c r="C14" i="12"/>
  <c r="C16" i="12"/>
  <c r="C66" i="12"/>
  <c r="C63" i="12" s="1"/>
  <c r="C61" i="12"/>
  <c r="C56" i="12"/>
  <c r="C53" i="12" s="1"/>
  <c r="C51" i="12"/>
  <c r="C46" i="12"/>
  <c r="C41" i="12"/>
  <c r="C3" i="12"/>
  <c r="D91" i="2" s="1"/>
  <c r="D3" i="12"/>
  <c r="E91" i="2" s="1"/>
  <c r="E3" i="12"/>
  <c r="F91" i="2" s="1"/>
  <c r="F3" i="12"/>
  <c r="G91" i="2" s="1"/>
  <c r="G3" i="12"/>
  <c r="H91" i="2" s="1"/>
  <c r="H3" i="12"/>
  <c r="I91" i="2" s="1"/>
  <c r="I3" i="12"/>
  <c r="J91" i="2" s="1"/>
  <c r="J3" i="12"/>
  <c r="K91" i="2" s="1"/>
  <c r="K3" i="12"/>
  <c r="L91" i="2" s="1"/>
  <c r="L3" i="12"/>
  <c r="M91" i="2" s="1"/>
  <c r="M3" i="12"/>
  <c r="N91" i="2" s="1"/>
  <c r="N3" i="12"/>
  <c r="O91" i="2" s="1"/>
  <c r="O3" i="12"/>
  <c r="P91" i="2" s="1"/>
  <c r="P3" i="12"/>
  <c r="Q91" i="2" s="1"/>
  <c r="Q3" i="12"/>
  <c r="R91" i="2" s="1"/>
  <c r="R3" i="12"/>
  <c r="S91" i="2" s="1"/>
  <c r="S3" i="12"/>
  <c r="T91" i="2" s="1"/>
  <c r="T3" i="12"/>
  <c r="U91" i="2" s="1"/>
  <c r="U3" i="12"/>
  <c r="V91" i="2" s="1"/>
  <c r="V3" i="12"/>
  <c r="W91" i="2" s="1"/>
  <c r="W3" i="12"/>
  <c r="X91" i="2" s="1"/>
  <c r="X3" i="12"/>
  <c r="Y91" i="2" s="1"/>
  <c r="Y3" i="12"/>
  <c r="Z91" i="2" s="1"/>
  <c r="Z3" i="12"/>
  <c r="AA91" i="2" s="1"/>
  <c r="AA3" i="12"/>
  <c r="AB91" i="2" s="1"/>
  <c r="AB3" i="12"/>
  <c r="AC91" i="2" s="1"/>
  <c r="AC3" i="12"/>
  <c r="AD91" i="2" s="1"/>
  <c r="AD3" i="12"/>
  <c r="AE91" i="2" s="1"/>
  <c r="AE3" i="12"/>
  <c r="AF91" i="2" s="1"/>
  <c r="AF3" i="12"/>
  <c r="AG91" i="2" s="1"/>
  <c r="AG3" i="12"/>
  <c r="AH91" i="2" s="1"/>
  <c r="AH3" i="12"/>
  <c r="AI91" i="2" s="1"/>
  <c r="AI3" i="12"/>
  <c r="AJ91" i="2" s="1"/>
  <c r="AJ3" i="12"/>
  <c r="AK91" i="2" s="1"/>
  <c r="AK3" i="12"/>
  <c r="AL91" i="2" s="1"/>
  <c r="AL3" i="12"/>
  <c r="AM91" i="2" s="1"/>
  <c r="AM3" i="12"/>
  <c r="AN91" i="2" s="1"/>
  <c r="AN3" i="12"/>
  <c r="AO91" i="2" s="1"/>
  <c r="AO3" i="12"/>
  <c r="AP91" i="2" s="1"/>
  <c r="B4" i="12"/>
  <c r="C92" i="2" s="1"/>
  <c r="B5" i="12"/>
  <c r="C46" i="2" s="1"/>
  <c r="B3" i="12"/>
  <c r="B65" i="12"/>
  <c r="B60" i="12"/>
  <c r="B55" i="12"/>
  <c r="B50" i="12"/>
  <c r="B45" i="12"/>
  <c r="B40" i="12"/>
  <c r="B35" i="12"/>
  <c r="B30" i="12"/>
  <c r="B25" i="12"/>
  <c r="AO20" i="12"/>
  <c r="AN20" i="12"/>
  <c r="AM20" i="12"/>
  <c r="AL20" i="12"/>
  <c r="AK20" i="12"/>
  <c r="AJ20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B15" i="12"/>
  <c r="B2" i="12"/>
  <c r="C2" i="12" s="1"/>
  <c r="D2" i="12" s="1"/>
  <c r="E2" i="12" s="1"/>
  <c r="F2" i="12" s="1"/>
  <c r="G2" i="12" s="1"/>
  <c r="H2" i="12" s="1"/>
  <c r="I2" i="12" s="1"/>
  <c r="J2" i="12" s="1"/>
  <c r="K2" i="12" s="1"/>
  <c r="L2" i="12" s="1"/>
  <c r="M2" i="12" s="1"/>
  <c r="N2" i="12" s="1"/>
  <c r="O2" i="12" s="1"/>
  <c r="P2" i="12" s="1"/>
  <c r="Q2" i="12" s="1"/>
  <c r="R2" i="12" s="1"/>
  <c r="S2" i="12" s="1"/>
  <c r="T2" i="12" s="1"/>
  <c r="U2" i="12" s="1"/>
  <c r="V2" i="12" s="1"/>
  <c r="W2" i="12" s="1"/>
  <c r="X2" i="12" s="1"/>
  <c r="Y2" i="12" s="1"/>
  <c r="Z2" i="12" s="1"/>
  <c r="AA2" i="12" s="1"/>
  <c r="AB2" i="12" s="1"/>
  <c r="AC2" i="12" s="1"/>
  <c r="AD2" i="12" s="1"/>
  <c r="AE2" i="12" s="1"/>
  <c r="AF2" i="12" s="1"/>
  <c r="AG2" i="12" s="1"/>
  <c r="AH2" i="12" s="1"/>
  <c r="AI2" i="12" s="1"/>
  <c r="AJ2" i="12" s="1"/>
  <c r="AK2" i="12" s="1"/>
  <c r="AL2" i="12" s="1"/>
  <c r="AM2" i="12" s="1"/>
  <c r="AN2" i="12" s="1"/>
  <c r="AO2" i="12" s="1"/>
  <c r="S22" i="15" l="1"/>
  <c r="AE22" i="15"/>
  <c r="O22" i="15"/>
  <c r="O19" i="16"/>
  <c r="Q19" i="16"/>
  <c r="C91" i="2"/>
  <c r="C92" i="15"/>
  <c r="AI20" i="16"/>
  <c r="Q19" i="19"/>
  <c r="K19" i="19"/>
  <c r="BG20" i="16"/>
  <c r="Y20" i="16"/>
  <c r="AN22" i="15"/>
  <c r="D22" i="15"/>
  <c r="BY20" i="16"/>
  <c r="S33" i="19"/>
  <c r="S52" i="19" s="1"/>
  <c r="E30" i="13"/>
  <c r="M20" i="18"/>
  <c r="C5" i="19"/>
  <c r="I20" i="19" s="1"/>
  <c r="C23" i="13"/>
  <c r="C42" i="13" s="1"/>
  <c r="E36" i="13"/>
  <c r="E41" i="13"/>
  <c r="E34" i="13"/>
  <c r="E37" i="13"/>
  <c r="E22" i="13"/>
  <c r="E40" i="13"/>
  <c r="E21" i="13"/>
  <c r="E38" i="13"/>
  <c r="BW20" i="19"/>
  <c r="M22" i="15"/>
  <c r="C5" i="16"/>
  <c r="AY20" i="16"/>
  <c r="AY25" i="16" s="1"/>
  <c r="K19" i="16"/>
  <c r="CA25" i="16"/>
  <c r="CC20" i="16"/>
  <c r="BW20" i="16"/>
  <c r="BW25" i="16" s="1"/>
  <c r="Q20" i="16"/>
  <c r="AM20" i="16"/>
  <c r="AM25" i="16" s="1"/>
  <c r="C52" i="16"/>
  <c r="K33" i="16"/>
  <c r="K52" i="16" s="1"/>
  <c r="AA33" i="16"/>
  <c r="AI33" i="16"/>
  <c r="AI52" i="16" s="1"/>
  <c r="AQ33" i="16"/>
  <c r="AY33" i="16"/>
  <c r="AY52" i="16" s="1"/>
  <c r="BG33" i="16"/>
  <c r="Q33" i="16"/>
  <c r="Q52" i="16" s="1"/>
  <c r="Y33" i="16"/>
  <c r="Y52" i="16" s="1"/>
  <c r="S33" i="16"/>
  <c r="S52" i="16" s="1"/>
  <c r="AM20" i="18"/>
  <c r="AE20" i="18"/>
  <c r="W20" i="18"/>
  <c r="K20" i="18"/>
  <c r="AP20" i="18"/>
  <c r="AL20" i="18"/>
  <c r="AH20" i="18"/>
  <c r="AD20" i="18"/>
  <c r="Z20" i="18"/>
  <c r="V20" i="18"/>
  <c r="R20" i="18"/>
  <c r="N20" i="18"/>
  <c r="J20" i="18"/>
  <c r="F20" i="18"/>
  <c r="AO20" i="18"/>
  <c r="AK20" i="18"/>
  <c r="AC20" i="18"/>
  <c r="Y20" i="18"/>
  <c r="U20" i="18"/>
  <c r="Q20" i="18"/>
  <c r="I20" i="18"/>
  <c r="E20" i="18"/>
  <c r="AI20" i="18"/>
  <c r="AA20" i="18"/>
  <c r="S20" i="18"/>
  <c r="G20" i="18"/>
  <c r="Q40" i="19"/>
  <c r="W20" i="19"/>
  <c r="AM20" i="19"/>
  <c r="BA20" i="19"/>
  <c r="BO20" i="19"/>
  <c r="Y20" i="19"/>
  <c r="AO20" i="19"/>
  <c r="BE20" i="19"/>
  <c r="C20" i="19"/>
  <c r="C52" i="19"/>
  <c r="K33" i="19"/>
  <c r="AA33" i="19"/>
  <c r="AA52" i="19" s="1"/>
  <c r="AI33" i="19"/>
  <c r="AI52" i="19" s="1"/>
  <c r="AQ33" i="19"/>
  <c r="AQ52" i="19" s="1"/>
  <c r="BG33" i="19"/>
  <c r="BG52" i="19" s="1"/>
  <c r="BO33" i="19"/>
  <c r="BO52" i="19" s="1"/>
  <c r="BW33" i="19"/>
  <c r="BW52" i="19" s="1"/>
  <c r="I33" i="19"/>
  <c r="I52" i="19" s="1"/>
  <c r="Q33" i="19"/>
  <c r="Q52" i="19" s="1"/>
  <c r="Y33" i="19"/>
  <c r="Y52" i="19" s="1"/>
  <c r="AG33" i="19"/>
  <c r="AG52" i="19" s="1"/>
  <c r="AO33" i="19"/>
  <c r="AO52" i="19" s="1"/>
  <c r="AW33" i="19"/>
  <c r="AW52" i="19" s="1"/>
  <c r="BE33" i="19"/>
  <c r="BE52" i="19" s="1"/>
  <c r="BM33" i="19"/>
  <c r="BM52" i="19" s="1"/>
  <c r="BU33" i="19"/>
  <c r="BU52" i="19" s="1"/>
  <c r="CC33" i="19"/>
  <c r="CC52" i="19" s="1"/>
  <c r="G33" i="19"/>
  <c r="G52" i="19" s="1"/>
  <c r="O33" i="19"/>
  <c r="O52" i="19" s="1"/>
  <c r="W33" i="19"/>
  <c r="W52" i="19" s="1"/>
  <c r="AE33" i="19"/>
  <c r="AE52" i="19" s="1"/>
  <c r="AM33" i="19"/>
  <c r="AM52" i="19" s="1"/>
  <c r="AU33" i="19"/>
  <c r="AU52" i="19" s="1"/>
  <c r="BC33" i="19"/>
  <c r="BC52" i="19" s="1"/>
  <c r="BK33" i="19"/>
  <c r="BK52" i="19" s="1"/>
  <c r="BS33" i="19"/>
  <c r="BS52" i="19" s="1"/>
  <c r="CA33" i="19"/>
  <c r="CA52" i="19" s="1"/>
  <c r="M33" i="19"/>
  <c r="M52" i="19" s="1"/>
  <c r="U33" i="19"/>
  <c r="U52" i="19" s="1"/>
  <c r="AC33" i="19"/>
  <c r="AC52" i="19" s="1"/>
  <c r="AK33" i="19"/>
  <c r="AK52" i="19" s="1"/>
  <c r="AS33" i="19"/>
  <c r="AS52" i="19" s="1"/>
  <c r="BA33" i="19"/>
  <c r="BA52" i="19" s="1"/>
  <c r="BI33" i="19"/>
  <c r="BI52" i="19" s="1"/>
  <c r="BQ33" i="19"/>
  <c r="BQ52" i="19" s="1"/>
  <c r="BY33" i="19"/>
  <c r="BY52" i="19" s="1"/>
  <c r="K33" i="17"/>
  <c r="AG20" i="18"/>
  <c r="C14" i="18"/>
  <c r="K52" i="19"/>
  <c r="AI20" i="19"/>
  <c r="AW20" i="19"/>
  <c r="BK20" i="19"/>
  <c r="AQ20" i="19"/>
  <c r="BU20" i="19"/>
  <c r="BS20" i="19"/>
  <c r="BQ20" i="19"/>
  <c r="Q20" i="19"/>
  <c r="AG20" i="19"/>
  <c r="BM20" i="19"/>
  <c r="S20" i="19"/>
  <c r="AY20" i="19"/>
  <c r="M19" i="19"/>
  <c r="U20" i="19"/>
  <c r="AC20" i="19"/>
  <c r="AK20" i="19"/>
  <c r="AS20" i="19"/>
  <c r="BI20" i="19"/>
  <c r="O19" i="19"/>
  <c r="O20" i="19"/>
  <c r="AE20" i="19"/>
  <c r="AU20" i="19"/>
  <c r="BC20" i="19"/>
  <c r="CA20" i="19"/>
  <c r="O14" i="18"/>
  <c r="O20" i="18" s="1"/>
  <c r="AF14" i="18"/>
  <c r="AF20" i="18" s="1"/>
  <c r="L14" i="18"/>
  <c r="L20" i="18" s="1"/>
  <c r="AN14" i="18"/>
  <c r="AN20" i="18" s="1"/>
  <c r="X14" i="18"/>
  <c r="X20" i="18" s="1"/>
  <c r="P14" i="18"/>
  <c r="P20" i="18" s="1"/>
  <c r="H14" i="18"/>
  <c r="H20" i="18" s="1"/>
  <c r="AJ14" i="18"/>
  <c r="AB14" i="18"/>
  <c r="AB20" i="18" s="1"/>
  <c r="T14" i="18"/>
  <c r="T20" i="18" s="1"/>
  <c r="D14" i="18"/>
  <c r="D20" i="18" s="1"/>
  <c r="C51" i="18"/>
  <c r="C70" i="18" s="1"/>
  <c r="D24" i="18"/>
  <c r="H24" i="18"/>
  <c r="L24" i="18"/>
  <c r="P24" i="18"/>
  <c r="T24" i="18"/>
  <c r="X24" i="18"/>
  <c r="AB24" i="18"/>
  <c r="AF24" i="18"/>
  <c r="AJ24" i="18"/>
  <c r="AN24" i="18"/>
  <c r="E24" i="18"/>
  <c r="I24" i="18"/>
  <c r="M24" i="18"/>
  <c r="Q24" i="18"/>
  <c r="U24" i="18"/>
  <c r="Y24" i="18"/>
  <c r="Y25" i="18" s="1"/>
  <c r="Y91" i="18" s="1"/>
  <c r="AC24" i="18"/>
  <c r="AG24" i="18"/>
  <c r="AG25" i="18" s="1"/>
  <c r="AG91" i="18" s="1"/>
  <c r="AK24" i="18"/>
  <c r="AO24" i="18"/>
  <c r="F24" i="18"/>
  <c r="F25" i="18" s="1"/>
  <c r="F91" i="18" s="1"/>
  <c r="J24" i="18"/>
  <c r="J25" i="18" s="1"/>
  <c r="J91" i="18" s="1"/>
  <c r="N24" i="18"/>
  <c r="R24" i="18"/>
  <c r="V24" i="18"/>
  <c r="Z24" i="18"/>
  <c r="Z25" i="18" s="1"/>
  <c r="Z91" i="18" s="1"/>
  <c r="AD24" i="18"/>
  <c r="AH24" i="18"/>
  <c r="AL24" i="18"/>
  <c r="AP24" i="18"/>
  <c r="AP25" i="18" s="1"/>
  <c r="AP91" i="18" s="1"/>
  <c r="C24" i="18"/>
  <c r="G24" i="18"/>
  <c r="K24" i="18"/>
  <c r="O24" i="18"/>
  <c r="S24" i="18"/>
  <c r="W24" i="18"/>
  <c r="AA24" i="18"/>
  <c r="AE24" i="18"/>
  <c r="AI24" i="18"/>
  <c r="AM24" i="18"/>
  <c r="AM25" i="18" s="1"/>
  <c r="AM91" i="18" s="1"/>
  <c r="W25" i="18"/>
  <c r="W91" i="18" s="1"/>
  <c r="C81" i="18"/>
  <c r="D81" i="18" s="1"/>
  <c r="E81" i="18" s="1"/>
  <c r="F81" i="18" s="1"/>
  <c r="G81" i="18" s="1"/>
  <c r="H81" i="18" s="1"/>
  <c r="I81" i="18" s="1"/>
  <c r="J81" i="18" s="1"/>
  <c r="K81" i="18" s="1"/>
  <c r="L81" i="18" s="1"/>
  <c r="M81" i="18" s="1"/>
  <c r="N81" i="18" s="1"/>
  <c r="O81" i="18" s="1"/>
  <c r="P81" i="18" s="1"/>
  <c r="Q81" i="18" s="1"/>
  <c r="R81" i="18" s="1"/>
  <c r="S81" i="18" s="1"/>
  <c r="T81" i="18" s="1"/>
  <c r="U81" i="18" s="1"/>
  <c r="V81" i="18" s="1"/>
  <c r="W81" i="18" s="1"/>
  <c r="X81" i="18" s="1"/>
  <c r="Y81" i="18" s="1"/>
  <c r="Z81" i="18" s="1"/>
  <c r="AA81" i="18" s="1"/>
  <c r="AB81" i="18" s="1"/>
  <c r="AC81" i="18" s="1"/>
  <c r="AD81" i="18" s="1"/>
  <c r="AE81" i="18" s="1"/>
  <c r="AF81" i="18" s="1"/>
  <c r="AG81" i="18" s="1"/>
  <c r="AH81" i="18" s="1"/>
  <c r="AI81" i="18" s="1"/>
  <c r="AJ81" i="18" s="1"/>
  <c r="AK81" i="18" s="1"/>
  <c r="AL81" i="18" s="1"/>
  <c r="AM81" i="18" s="1"/>
  <c r="AN81" i="18" s="1"/>
  <c r="AO81" i="18" s="1"/>
  <c r="AP81" i="18" s="1"/>
  <c r="C67" i="18"/>
  <c r="D67" i="18" s="1"/>
  <c r="E67" i="18" s="1"/>
  <c r="F67" i="18" s="1"/>
  <c r="G67" i="18" s="1"/>
  <c r="H67" i="18" s="1"/>
  <c r="I67" i="18" s="1"/>
  <c r="J67" i="18" s="1"/>
  <c r="K67" i="18" s="1"/>
  <c r="L67" i="18" s="1"/>
  <c r="M67" i="18" s="1"/>
  <c r="N67" i="18" s="1"/>
  <c r="O67" i="18" s="1"/>
  <c r="P67" i="18" s="1"/>
  <c r="Q67" i="18" s="1"/>
  <c r="R67" i="18" s="1"/>
  <c r="S67" i="18" s="1"/>
  <c r="T67" i="18" s="1"/>
  <c r="U67" i="18" s="1"/>
  <c r="V67" i="18" s="1"/>
  <c r="W67" i="18" s="1"/>
  <c r="X67" i="18" s="1"/>
  <c r="Y67" i="18" s="1"/>
  <c r="Z67" i="18" s="1"/>
  <c r="AA67" i="18" s="1"/>
  <c r="AB67" i="18" s="1"/>
  <c r="AC67" i="18" s="1"/>
  <c r="AD67" i="18" s="1"/>
  <c r="AE67" i="18" s="1"/>
  <c r="AF67" i="18" s="1"/>
  <c r="AG67" i="18" s="1"/>
  <c r="AH67" i="18" s="1"/>
  <c r="AI67" i="18" s="1"/>
  <c r="AJ67" i="18" s="1"/>
  <c r="AK67" i="18" s="1"/>
  <c r="AL67" i="18" s="1"/>
  <c r="AM67" i="18" s="1"/>
  <c r="AN67" i="18" s="1"/>
  <c r="AO67" i="18" s="1"/>
  <c r="AP67" i="18" s="1"/>
  <c r="D83" i="18"/>
  <c r="E83" i="18" s="1"/>
  <c r="F83" i="18" s="1"/>
  <c r="G83" i="18" s="1"/>
  <c r="H83" i="18" s="1"/>
  <c r="I83" i="18" s="1"/>
  <c r="J83" i="18" s="1"/>
  <c r="K83" i="18" s="1"/>
  <c r="L83" i="18" s="1"/>
  <c r="M83" i="18" s="1"/>
  <c r="N83" i="18" s="1"/>
  <c r="O83" i="18" s="1"/>
  <c r="P83" i="18" s="1"/>
  <c r="Q83" i="18" s="1"/>
  <c r="R83" i="18" s="1"/>
  <c r="S83" i="18" s="1"/>
  <c r="T83" i="18" s="1"/>
  <c r="U83" i="18" s="1"/>
  <c r="V83" i="18" s="1"/>
  <c r="W83" i="18" s="1"/>
  <c r="X83" i="18" s="1"/>
  <c r="Y83" i="18" s="1"/>
  <c r="Z83" i="18" s="1"/>
  <c r="AA83" i="18" s="1"/>
  <c r="AB83" i="18" s="1"/>
  <c r="AC83" i="18" s="1"/>
  <c r="AD83" i="18" s="1"/>
  <c r="AE83" i="18" s="1"/>
  <c r="AF83" i="18" s="1"/>
  <c r="AG83" i="18" s="1"/>
  <c r="AH83" i="18" s="1"/>
  <c r="AI83" i="18" s="1"/>
  <c r="AJ83" i="18" s="1"/>
  <c r="AK83" i="18" s="1"/>
  <c r="AL83" i="18" s="1"/>
  <c r="AM83" i="18" s="1"/>
  <c r="AN83" i="18" s="1"/>
  <c r="AO83" i="18" s="1"/>
  <c r="AP83" i="18" s="1"/>
  <c r="D84" i="18"/>
  <c r="E84" i="18" s="1"/>
  <c r="F84" i="18" s="1"/>
  <c r="G84" i="18" s="1"/>
  <c r="H84" i="18" s="1"/>
  <c r="I84" i="18" s="1"/>
  <c r="J84" i="18" s="1"/>
  <c r="K84" i="18" s="1"/>
  <c r="L84" i="18" s="1"/>
  <c r="M84" i="18" s="1"/>
  <c r="N84" i="18" s="1"/>
  <c r="O84" i="18" s="1"/>
  <c r="P84" i="18" s="1"/>
  <c r="Q84" i="18" s="1"/>
  <c r="R84" i="18" s="1"/>
  <c r="S84" i="18" s="1"/>
  <c r="T84" i="18" s="1"/>
  <c r="U84" i="18" s="1"/>
  <c r="V84" i="18" s="1"/>
  <c r="W84" i="18" s="1"/>
  <c r="X84" i="18" s="1"/>
  <c r="Y84" i="18" s="1"/>
  <c r="Z84" i="18" s="1"/>
  <c r="AA84" i="18" s="1"/>
  <c r="AB84" i="18" s="1"/>
  <c r="AC84" i="18" s="1"/>
  <c r="AD84" i="18" s="1"/>
  <c r="AE84" i="18" s="1"/>
  <c r="AF84" i="18" s="1"/>
  <c r="AG84" i="18" s="1"/>
  <c r="AH84" i="18" s="1"/>
  <c r="AI84" i="18" s="1"/>
  <c r="AJ84" i="18" s="1"/>
  <c r="AK84" i="18" s="1"/>
  <c r="AL84" i="18" s="1"/>
  <c r="AM84" i="18" s="1"/>
  <c r="AN84" i="18" s="1"/>
  <c r="AO84" i="18" s="1"/>
  <c r="AP84" i="18" s="1"/>
  <c r="C28" i="18"/>
  <c r="D28" i="18" s="1"/>
  <c r="E28" i="18" s="1"/>
  <c r="F28" i="18" s="1"/>
  <c r="G28" i="18" s="1"/>
  <c r="H28" i="18" s="1"/>
  <c r="I28" i="18" s="1"/>
  <c r="J28" i="18" s="1"/>
  <c r="K28" i="18" s="1"/>
  <c r="L28" i="18" s="1"/>
  <c r="M28" i="18" s="1"/>
  <c r="N28" i="18" s="1"/>
  <c r="O28" i="18" s="1"/>
  <c r="P28" i="18" s="1"/>
  <c r="Q28" i="18" s="1"/>
  <c r="R28" i="18" s="1"/>
  <c r="S28" i="18" s="1"/>
  <c r="T28" i="18" s="1"/>
  <c r="U28" i="18" s="1"/>
  <c r="V28" i="18" s="1"/>
  <c r="W28" i="18" s="1"/>
  <c r="X28" i="18" s="1"/>
  <c r="Y28" i="18" s="1"/>
  <c r="Z28" i="18" s="1"/>
  <c r="AA28" i="18" s="1"/>
  <c r="AB28" i="18" s="1"/>
  <c r="AC28" i="18" s="1"/>
  <c r="AD28" i="18" s="1"/>
  <c r="AE28" i="18" s="1"/>
  <c r="AF28" i="18" s="1"/>
  <c r="AG28" i="18" s="1"/>
  <c r="AH28" i="18" s="1"/>
  <c r="AI28" i="18" s="1"/>
  <c r="AJ28" i="18" s="1"/>
  <c r="AK28" i="18" s="1"/>
  <c r="AL28" i="18" s="1"/>
  <c r="AM28" i="18" s="1"/>
  <c r="AN28" i="18" s="1"/>
  <c r="AO28" i="18" s="1"/>
  <c r="AP28" i="18" s="1"/>
  <c r="C54" i="18"/>
  <c r="D54" i="18" s="1"/>
  <c r="E54" i="18" s="1"/>
  <c r="F54" i="18" s="1"/>
  <c r="G54" i="18" s="1"/>
  <c r="H54" i="18" s="1"/>
  <c r="I54" i="18" s="1"/>
  <c r="J54" i="18" s="1"/>
  <c r="K54" i="18" s="1"/>
  <c r="L54" i="18" s="1"/>
  <c r="M54" i="18" s="1"/>
  <c r="N54" i="18" s="1"/>
  <c r="O54" i="18" s="1"/>
  <c r="P54" i="18" s="1"/>
  <c r="Q54" i="18" s="1"/>
  <c r="R54" i="18" s="1"/>
  <c r="S54" i="18" s="1"/>
  <c r="T54" i="18" s="1"/>
  <c r="U54" i="18" s="1"/>
  <c r="V54" i="18" s="1"/>
  <c r="W54" i="18" s="1"/>
  <c r="X54" i="18" s="1"/>
  <c r="Y54" i="18" s="1"/>
  <c r="Z54" i="18" s="1"/>
  <c r="AA54" i="18" s="1"/>
  <c r="AB54" i="18" s="1"/>
  <c r="AC54" i="18" s="1"/>
  <c r="AD54" i="18" s="1"/>
  <c r="AE54" i="18" s="1"/>
  <c r="AF54" i="18" s="1"/>
  <c r="AG54" i="18" s="1"/>
  <c r="AH54" i="18" s="1"/>
  <c r="AI54" i="18" s="1"/>
  <c r="AJ54" i="18" s="1"/>
  <c r="AK54" i="18" s="1"/>
  <c r="AL54" i="18" s="1"/>
  <c r="AM54" i="18" s="1"/>
  <c r="AN54" i="18" s="1"/>
  <c r="AO54" i="18" s="1"/>
  <c r="AP54" i="18" s="1"/>
  <c r="C10" i="18"/>
  <c r="D10" i="18" s="1"/>
  <c r="E10" i="18" s="1"/>
  <c r="F10" i="18" s="1"/>
  <c r="G10" i="18" s="1"/>
  <c r="H10" i="18" s="1"/>
  <c r="I10" i="18" s="1"/>
  <c r="J10" i="18" s="1"/>
  <c r="K10" i="18" s="1"/>
  <c r="L10" i="18" s="1"/>
  <c r="M10" i="18" s="1"/>
  <c r="N10" i="18" s="1"/>
  <c r="O10" i="18" s="1"/>
  <c r="P10" i="18" s="1"/>
  <c r="Q10" i="18" s="1"/>
  <c r="R10" i="18" s="1"/>
  <c r="S10" i="18" s="1"/>
  <c r="T10" i="18" s="1"/>
  <c r="U10" i="18" s="1"/>
  <c r="V10" i="18" s="1"/>
  <c r="W10" i="18" s="1"/>
  <c r="X10" i="18" s="1"/>
  <c r="Y10" i="18" s="1"/>
  <c r="Z10" i="18" s="1"/>
  <c r="AA10" i="18" s="1"/>
  <c r="AB10" i="18" s="1"/>
  <c r="AC10" i="18" s="1"/>
  <c r="AD10" i="18" s="1"/>
  <c r="AE10" i="18" s="1"/>
  <c r="AF10" i="18" s="1"/>
  <c r="AG10" i="18" s="1"/>
  <c r="AH10" i="18" s="1"/>
  <c r="AI10" i="18" s="1"/>
  <c r="AJ10" i="18" s="1"/>
  <c r="AK10" i="18" s="1"/>
  <c r="AL10" i="18" s="1"/>
  <c r="AM10" i="18" s="1"/>
  <c r="AN10" i="18" s="1"/>
  <c r="AO10" i="18" s="1"/>
  <c r="AP10" i="18" s="1"/>
  <c r="C48" i="17"/>
  <c r="CC25" i="16"/>
  <c r="CC33" i="16"/>
  <c r="CC52" i="16" s="1"/>
  <c r="CC13" i="16" s="1"/>
  <c r="BY25" i="16"/>
  <c r="BS25" i="16"/>
  <c r="BU25" i="16"/>
  <c r="BO25" i="16"/>
  <c r="BQ25" i="16"/>
  <c r="BO33" i="16"/>
  <c r="BO52" i="16" s="1"/>
  <c r="BW33" i="16"/>
  <c r="BW52" i="16" s="1"/>
  <c r="BW13" i="16" s="1"/>
  <c r="BM33" i="16"/>
  <c r="BM52" i="16" s="1"/>
  <c r="BU33" i="16"/>
  <c r="BU52" i="16" s="1"/>
  <c r="BG25" i="16"/>
  <c r="BE33" i="16"/>
  <c r="BE52" i="16" s="1"/>
  <c r="AO33" i="16"/>
  <c r="AO52" i="16" s="1"/>
  <c r="AW33" i="16"/>
  <c r="AW52" i="16" s="1"/>
  <c r="AG33" i="16"/>
  <c r="AG52" i="16" s="1"/>
  <c r="AA25" i="16"/>
  <c r="AI25" i="16"/>
  <c r="AI13" i="16" s="1"/>
  <c r="I33" i="16"/>
  <c r="I52" i="16" s="1"/>
  <c r="C22" i="15"/>
  <c r="E28" i="13"/>
  <c r="E32" i="13"/>
  <c r="E31" i="13"/>
  <c r="E25" i="13"/>
  <c r="E29" i="13"/>
  <c r="E33" i="13"/>
  <c r="C31" i="15"/>
  <c r="C42" i="15" s="1"/>
  <c r="C30" i="15" s="1"/>
  <c r="C49" i="15" s="1"/>
  <c r="C67" i="15" s="1"/>
  <c r="E27" i="13"/>
  <c r="F30" i="13"/>
  <c r="AJ22" i="15"/>
  <c r="X22" i="15"/>
  <c r="T22" i="15"/>
  <c r="H22" i="15"/>
  <c r="AF22" i="15"/>
  <c r="AB22" i="15"/>
  <c r="P22" i="15"/>
  <c r="L22" i="15"/>
  <c r="AO22" i="15"/>
  <c r="AK22" i="15"/>
  <c r="AG22" i="15"/>
  <c r="Y22" i="15"/>
  <c r="Y23" i="15" s="1"/>
  <c r="Y87" i="15" s="1"/>
  <c r="Y88" i="15" s="1"/>
  <c r="U22" i="15"/>
  <c r="Q22" i="15"/>
  <c r="I22" i="15"/>
  <c r="I23" i="15" s="1"/>
  <c r="I87" i="15" s="1"/>
  <c r="I88" i="15" s="1"/>
  <c r="E22" i="15"/>
  <c r="AM18" i="15"/>
  <c r="AM23" i="15" s="1"/>
  <c r="AM87" i="15" s="1"/>
  <c r="AM88" i="15" s="1"/>
  <c r="AI18" i="15"/>
  <c r="AE18" i="15"/>
  <c r="AE23" i="15" s="1"/>
  <c r="AE87" i="15" s="1"/>
  <c r="AE88" i="15" s="1"/>
  <c r="W18" i="15"/>
  <c r="W23" i="15" s="1"/>
  <c r="W87" i="15" s="1"/>
  <c r="W88" i="15" s="1"/>
  <c r="S18" i="15"/>
  <c r="S23" i="15" s="1"/>
  <c r="S87" i="15" s="1"/>
  <c r="S88" i="15" s="1"/>
  <c r="O18" i="15"/>
  <c r="G18" i="15"/>
  <c r="AP18" i="15"/>
  <c r="AL18" i="15"/>
  <c r="AH18" i="15"/>
  <c r="AD18" i="15"/>
  <c r="Z18" i="15"/>
  <c r="V18" i="15"/>
  <c r="R18" i="15"/>
  <c r="N18" i="15"/>
  <c r="J18" i="15"/>
  <c r="J23" i="15" s="1"/>
  <c r="J87" i="15" s="1"/>
  <c r="J88" i="15" s="1"/>
  <c r="F18" i="15"/>
  <c r="AO18" i="15"/>
  <c r="AK18" i="15"/>
  <c r="AK23" i="15" s="1"/>
  <c r="AK87" i="15" s="1"/>
  <c r="AK88" i="15" s="1"/>
  <c r="AG18" i="15"/>
  <c r="AC18" i="15"/>
  <c r="AC23" i="15" s="1"/>
  <c r="AC87" i="15" s="1"/>
  <c r="AC88" i="15" s="1"/>
  <c r="Y18" i="15"/>
  <c r="U18" i="15"/>
  <c r="Q18" i="15"/>
  <c r="Q23" i="15" s="1"/>
  <c r="Q87" i="15" s="1"/>
  <c r="Q88" i="15" s="1"/>
  <c r="M18" i="15"/>
  <c r="I18" i="15"/>
  <c r="E18" i="15"/>
  <c r="AA18" i="15"/>
  <c r="AA23" i="15" s="1"/>
  <c r="AA87" i="15" s="1"/>
  <c r="AA88" i="15" s="1"/>
  <c r="K18" i="15"/>
  <c r="K23" i="15" s="1"/>
  <c r="K87" i="15" s="1"/>
  <c r="K88" i="15" s="1"/>
  <c r="J22" i="15"/>
  <c r="F22" i="15"/>
  <c r="AP22" i="15"/>
  <c r="AP23" i="15" s="1"/>
  <c r="AP87" i="15" s="1"/>
  <c r="AP88" i="15" s="1"/>
  <c r="AL22" i="15"/>
  <c r="AH22" i="15"/>
  <c r="AD22" i="15"/>
  <c r="AD23" i="15" s="1"/>
  <c r="AD87" i="15" s="1"/>
  <c r="AD88" i="15" s="1"/>
  <c r="Z22" i="15"/>
  <c r="Z23" i="15" s="1"/>
  <c r="Z87" i="15" s="1"/>
  <c r="Z88" i="15" s="1"/>
  <c r="V22" i="15"/>
  <c r="V23" i="15" s="1"/>
  <c r="V87" i="15" s="1"/>
  <c r="V88" i="15" s="1"/>
  <c r="R22" i="15"/>
  <c r="R23" i="15" s="1"/>
  <c r="R87" i="15" s="1"/>
  <c r="R88" i="15" s="1"/>
  <c r="N22" i="15"/>
  <c r="N23" i="15" s="1"/>
  <c r="N87" i="15" s="1"/>
  <c r="N88" i="15" s="1"/>
  <c r="F21" i="13"/>
  <c r="F25" i="13"/>
  <c r="D24" i="13"/>
  <c r="E26" i="13"/>
  <c r="AJ18" i="15"/>
  <c r="T18" i="15"/>
  <c r="L18" i="15"/>
  <c r="AN18" i="15"/>
  <c r="AN23" i="15" s="1"/>
  <c r="AN87" i="15" s="1"/>
  <c r="AN88" i="15" s="1"/>
  <c r="AB18" i="15"/>
  <c r="AB23" i="15" s="1"/>
  <c r="AB87" i="15" s="1"/>
  <c r="AB88" i="15" s="1"/>
  <c r="P18" i="15"/>
  <c r="D18" i="15"/>
  <c r="AF18" i="15"/>
  <c r="X18" i="15"/>
  <c r="X23" i="15" s="1"/>
  <c r="X87" i="15" s="1"/>
  <c r="X88" i="15" s="1"/>
  <c r="H18" i="15"/>
  <c r="C18" i="15"/>
  <c r="G23" i="15"/>
  <c r="G87" i="15" s="1"/>
  <c r="G88" i="15" s="1"/>
  <c r="O23" i="15"/>
  <c r="O87" i="15" s="1"/>
  <c r="O88" i="15" s="1"/>
  <c r="AH23" i="15"/>
  <c r="AH87" i="15" s="1"/>
  <c r="AH88" i="15" s="1"/>
  <c r="AL23" i="15"/>
  <c r="AL87" i="15" s="1"/>
  <c r="AL88" i="15" s="1"/>
  <c r="D49" i="17"/>
  <c r="D48" i="17" s="1"/>
  <c r="D50" i="17" s="1"/>
  <c r="C50" i="17"/>
  <c r="L34" i="17"/>
  <c r="L33" i="17" s="1"/>
  <c r="I23" i="17"/>
  <c r="J28" i="17"/>
  <c r="K35" i="17"/>
  <c r="C13" i="17"/>
  <c r="C40" i="17"/>
  <c r="E39" i="17"/>
  <c r="E38" i="17" s="1"/>
  <c r="F39" i="17" s="1"/>
  <c r="F38" i="17" s="1"/>
  <c r="F40" i="17" s="1"/>
  <c r="C45" i="17"/>
  <c r="E44" i="17"/>
  <c r="E43" i="17" s="1"/>
  <c r="E45" i="17" s="1"/>
  <c r="C58" i="17"/>
  <c r="D43" i="17"/>
  <c r="F44" i="17" s="1"/>
  <c r="F43" i="17" s="1"/>
  <c r="D54" i="17"/>
  <c r="D53" i="17" s="1"/>
  <c r="C55" i="17"/>
  <c r="D64" i="17"/>
  <c r="D63" i="17" s="1"/>
  <c r="AA52" i="16"/>
  <c r="AA13" i="16" s="1"/>
  <c r="AQ52" i="16"/>
  <c r="BG52" i="16"/>
  <c r="AQ20" i="16"/>
  <c r="AQ25" i="16" s="1"/>
  <c r="BC20" i="16"/>
  <c r="BC25" i="16" s="1"/>
  <c r="Q25" i="16"/>
  <c r="Y25" i="16"/>
  <c r="AG20" i="16"/>
  <c r="AG25" i="16" s="1"/>
  <c r="W20" i="16"/>
  <c r="W25" i="16" s="1"/>
  <c r="O20" i="16"/>
  <c r="U20" i="16"/>
  <c r="U25" i="16" s="1"/>
  <c r="AU20" i="16"/>
  <c r="AU25" i="16" s="1"/>
  <c r="BK20" i="16"/>
  <c r="BK25" i="16" s="1"/>
  <c r="S20" i="16"/>
  <c r="S25" i="16" s="1"/>
  <c r="G20" i="16"/>
  <c r="G25" i="16" s="1"/>
  <c r="M20" i="16"/>
  <c r="E20" i="16"/>
  <c r="E25" i="16" s="1"/>
  <c r="AE20" i="16"/>
  <c r="AE25" i="16" s="1"/>
  <c r="AK20" i="16"/>
  <c r="AK25" i="16" s="1"/>
  <c r="AC20" i="16"/>
  <c r="AC25" i="16" s="1"/>
  <c r="AW20" i="16"/>
  <c r="AW25" i="16" s="1"/>
  <c r="BM20" i="16"/>
  <c r="BM25" i="16" s="1"/>
  <c r="BE20" i="16"/>
  <c r="BE25" i="16" s="1"/>
  <c r="CC10" i="16"/>
  <c r="BA25" i="16"/>
  <c r="I20" i="16"/>
  <c r="I25" i="16" s="1"/>
  <c r="AO20" i="16"/>
  <c r="AO25" i="16" s="1"/>
  <c r="G33" i="16"/>
  <c r="G52" i="16" s="1"/>
  <c r="O33" i="16"/>
  <c r="O52" i="16" s="1"/>
  <c r="W33" i="16"/>
  <c r="W52" i="16" s="1"/>
  <c r="AE33" i="16"/>
  <c r="AE52" i="16" s="1"/>
  <c r="AM33" i="16"/>
  <c r="AM52" i="16" s="1"/>
  <c r="AU33" i="16"/>
  <c r="AU52" i="16" s="1"/>
  <c r="BC33" i="16"/>
  <c r="BC52" i="16" s="1"/>
  <c r="BK33" i="16"/>
  <c r="BK52" i="16" s="1"/>
  <c r="BS33" i="16"/>
  <c r="BS52" i="16" s="1"/>
  <c r="BS13" i="16" s="1"/>
  <c r="CA33" i="16"/>
  <c r="CA52" i="16" s="1"/>
  <c r="CA13" i="16" s="1"/>
  <c r="M33" i="16"/>
  <c r="M52" i="16" s="1"/>
  <c r="U33" i="16"/>
  <c r="U52" i="16" s="1"/>
  <c r="AC33" i="16"/>
  <c r="AC52" i="16" s="1"/>
  <c r="AK33" i="16"/>
  <c r="AK52" i="16" s="1"/>
  <c r="AS33" i="16"/>
  <c r="AS52" i="16" s="1"/>
  <c r="BA33" i="16"/>
  <c r="BA52" i="16" s="1"/>
  <c r="BI33" i="16"/>
  <c r="BI52" i="16" s="1"/>
  <c r="BQ33" i="16"/>
  <c r="BQ52" i="16" s="1"/>
  <c r="BY33" i="16"/>
  <c r="BY52" i="16" s="1"/>
  <c r="M19" i="16"/>
  <c r="AS20" i="16"/>
  <c r="AS25" i="16" s="1"/>
  <c r="BI20" i="16"/>
  <c r="BI25" i="16" s="1"/>
  <c r="AI23" i="15"/>
  <c r="AI87" i="15" s="1"/>
  <c r="AI88" i="15" s="1"/>
  <c r="C55" i="12"/>
  <c r="C43" i="12"/>
  <c r="C45" i="12" s="1"/>
  <c r="D64" i="12"/>
  <c r="D63" i="12" s="1"/>
  <c r="E64" i="12" s="1"/>
  <c r="E63" i="12" s="1"/>
  <c r="D59" i="12"/>
  <c r="D58" i="12" s="1"/>
  <c r="D54" i="12"/>
  <c r="D53" i="12" s="1"/>
  <c r="D55" i="12" s="1"/>
  <c r="D49" i="12"/>
  <c r="D48" i="12" s="1"/>
  <c r="D44" i="12"/>
  <c r="D43" i="12" s="1"/>
  <c r="C13" i="12"/>
  <c r="C15" i="12" s="1"/>
  <c r="AB16" i="13"/>
  <c r="AF16" i="13"/>
  <c r="L16" i="13"/>
  <c r="P16" i="13"/>
  <c r="AJ16" i="13"/>
  <c r="F16" i="13"/>
  <c r="R16" i="13"/>
  <c r="AD16" i="13"/>
  <c r="AP16" i="13"/>
  <c r="C16" i="13"/>
  <c r="G16" i="13"/>
  <c r="K16" i="13"/>
  <c r="O16" i="13"/>
  <c r="S16" i="13"/>
  <c r="W16" i="13"/>
  <c r="AA16" i="13"/>
  <c r="AE16" i="13"/>
  <c r="AI16" i="13"/>
  <c r="AM16" i="13"/>
  <c r="N16" i="13"/>
  <c r="Z16" i="13"/>
  <c r="AH16" i="13"/>
  <c r="H16" i="13"/>
  <c r="X16" i="13"/>
  <c r="AN16" i="13"/>
  <c r="C68" i="13"/>
  <c r="J16" i="13"/>
  <c r="V16" i="13"/>
  <c r="AL16" i="13"/>
  <c r="E16" i="13"/>
  <c r="I16" i="13"/>
  <c r="M16" i="13"/>
  <c r="Q16" i="13"/>
  <c r="U16" i="13"/>
  <c r="Y16" i="13"/>
  <c r="AC16" i="13"/>
  <c r="AG16" i="13"/>
  <c r="AK16" i="13"/>
  <c r="AO16" i="13"/>
  <c r="C72" i="13"/>
  <c r="C38" i="12"/>
  <c r="L34" i="12"/>
  <c r="L33" i="12" s="1"/>
  <c r="M34" i="12" s="1"/>
  <c r="M33" i="12" s="1"/>
  <c r="J28" i="12"/>
  <c r="I23" i="12"/>
  <c r="C50" i="12"/>
  <c r="C60" i="12"/>
  <c r="C35" i="12"/>
  <c r="B6" i="12"/>
  <c r="AY10" i="16" l="1"/>
  <c r="AY13" i="16"/>
  <c r="K20" i="19"/>
  <c r="D23" i="15"/>
  <c r="D87" i="15" s="1"/>
  <c r="D88" i="15" s="1"/>
  <c r="BU13" i="16"/>
  <c r="M20" i="19"/>
  <c r="M23" i="15"/>
  <c r="M87" i="15" s="1"/>
  <c r="M88" i="15" s="1"/>
  <c r="O25" i="16"/>
  <c r="BG13" i="16"/>
  <c r="G20" i="19"/>
  <c r="E20" i="19"/>
  <c r="F22" i="13"/>
  <c r="AI10" i="16"/>
  <c r="S68" i="15" s="1"/>
  <c r="AA25" i="18"/>
  <c r="AA91" i="18" s="1"/>
  <c r="F40" i="13"/>
  <c r="F36" i="13"/>
  <c r="H23" i="15"/>
  <c r="H87" i="15" s="1"/>
  <c r="H88" i="15" s="1"/>
  <c r="AO23" i="15"/>
  <c r="AO87" i="15" s="1"/>
  <c r="AO88" i="15" s="1"/>
  <c r="C23" i="15"/>
  <c r="C87" i="15" s="1"/>
  <c r="C88" i="15" s="1"/>
  <c r="U25" i="18"/>
  <c r="U91" i="18" s="1"/>
  <c r="U92" i="18" s="1"/>
  <c r="F41" i="13"/>
  <c r="BY13" i="16"/>
  <c r="AE25" i="18"/>
  <c r="AE91" i="18" s="1"/>
  <c r="AE92" i="18" s="1"/>
  <c r="F38" i="13"/>
  <c r="F37" i="13"/>
  <c r="F34" i="13"/>
  <c r="AJ23" i="15"/>
  <c r="AJ87" i="15" s="1"/>
  <c r="AJ88" i="15" s="1"/>
  <c r="AF23" i="15"/>
  <c r="AF87" i="15" s="1"/>
  <c r="AF88" i="15" s="1"/>
  <c r="F23" i="15"/>
  <c r="F87" i="15" s="1"/>
  <c r="F88" i="15" s="1"/>
  <c r="U23" i="15"/>
  <c r="U87" i="15" s="1"/>
  <c r="U88" i="15" s="1"/>
  <c r="P23" i="15"/>
  <c r="P87" i="15" s="1"/>
  <c r="P88" i="15" s="1"/>
  <c r="T23" i="15"/>
  <c r="T87" i="15" s="1"/>
  <c r="T88" i="15" s="1"/>
  <c r="C20" i="16"/>
  <c r="C25" i="16" s="1"/>
  <c r="C13" i="16" s="1"/>
  <c r="K20" i="16"/>
  <c r="K25" i="16" s="1"/>
  <c r="K13" i="16" s="1"/>
  <c r="C9" i="19"/>
  <c r="BI24" i="19" s="1"/>
  <c r="BI25" i="19" s="1"/>
  <c r="BI13" i="19" s="1"/>
  <c r="C20" i="18"/>
  <c r="AJ20" i="18"/>
  <c r="AJ25" i="18" s="1"/>
  <c r="AJ91" i="18" s="1"/>
  <c r="AJ92" i="18" s="1"/>
  <c r="K25" i="18"/>
  <c r="K91" i="18" s="1"/>
  <c r="K92" i="18" s="1"/>
  <c r="V25" i="18"/>
  <c r="V91" i="18" s="1"/>
  <c r="V92" i="18" s="1"/>
  <c r="G25" i="18"/>
  <c r="G91" i="18" s="1"/>
  <c r="AK25" i="18"/>
  <c r="AK91" i="18" s="1"/>
  <c r="AK92" i="18" s="1"/>
  <c r="P25" i="18"/>
  <c r="P91" i="18" s="1"/>
  <c r="P92" i="18" s="1"/>
  <c r="AL25" i="18"/>
  <c r="AL91" i="18" s="1"/>
  <c r="AL92" i="18" s="1"/>
  <c r="R25" i="18"/>
  <c r="R91" i="18" s="1"/>
  <c r="AH25" i="18"/>
  <c r="AH91" i="18" s="1"/>
  <c r="AH92" i="18" s="1"/>
  <c r="C25" i="18"/>
  <c r="C91" i="18" s="1"/>
  <c r="C92" i="18" s="1"/>
  <c r="AO25" i="18"/>
  <c r="AO91" i="18" s="1"/>
  <c r="AO92" i="18" s="1"/>
  <c r="D25" i="18"/>
  <c r="D91" i="18" s="1"/>
  <c r="D92" i="18" s="1"/>
  <c r="I25" i="18"/>
  <c r="I91" i="18" s="1"/>
  <c r="I92" i="18" s="1"/>
  <c r="BQ24" i="19"/>
  <c r="BQ25" i="19" s="1"/>
  <c r="AK24" i="19"/>
  <c r="AK25" i="19" s="1"/>
  <c r="AG24" i="19"/>
  <c r="AG25" i="19" s="1"/>
  <c r="AE24" i="19"/>
  <c r="AE25" i="19" s="1"/>
  <c r="BG24" i="19"/>
  <c r="BG25" i="19" s="1"/>
  <c r="AA24" i="19"/>
  <c r="AA25" i="19" s="1"/>
  <c r="AA13" i="19" s="1"/>
  <c r="CC24" i="19"/>
  <c r="CC25" i="19" s="1"/>
  <c r="I24" i="19"/>
  <c r="I25" i="19" s="1"/>
  <c r="I13" i="19" s="1"/>
  <c r="AM24" i="19"/>
  <c r="AM25" i="19" s="1"/>
  <c r="AM10" i="19" s="1"/>
  <c r="O25" i="18"/>
  <c r="O91" i="18" s="1"/>
  <c r="O92" i="18" s="1"/>
  <c r="E25" i="18"/>
  <c r="E91" i="18" s="1"/>
  <c r="T25" i="18"/>
  <c r="T91" i="18" s="1"/>
  <c r="AA68" i="15"/>
  <c r="AA71" i="18"/>
  <c r="BO10" i="16"/>
  <c r="AP68" i="15"/>
  <c r="AP71" i="18"/>
  <c r="AC25" i="18"/>
  <c r="AC91" i="18" s="1"/>
  <c r="AC92" i="18" s="1"/>
  <c r="AF25" i="18"/>
  <c r="AF91" i="18" s="1"/>
  <c r="AF92" i="18" s="1"/>
  <c r="Q25" i="18"/>
  <c r="Q91" i="18" s="1"/>
  <c r="Q92" i="18" s="1"/>
  <c r="AB25" i="18"/>
  <c r="AB91" i="18" s="1"/>
  <c r="AB92" i="18" s="1"/>
  <c r="L25" i="18"/>
  <c r="L91" i="18" s="1"/>
  <c r="L92" i="18" s="1"/>
  <c r="AI25" i="18"/>
  <c r="AI91" i="18" s="1"/>
  <c r="AI92" i="18" s="1"/>
  <c r="S25" i="18"/>
  <c r="S91" i="18" s="1"/>
  <c r="S92" i="18" s="1"/>
  <c r="AD25" i="18"/>
  <c r="AD91" i="18" s="1"/>
  <c r="AD92" i="18" s="1"/>
  <c r="N25" i="18"/>
  <c r="N91" i="18" s="1"/>
  <c r="N92" i="18" s="1"/>
  <c r="M25" i="18"/>
  <c r="M91" i="18" s="1"/>
  <c r="M92" i="18" s="1"/>
  <c r="AN25" i="18"/>
  <c r="AN91" i="18" s="1"/>
  <c r="AN92" i="18" s="1"/>
  <c r="X25" i="18"/>
  <c r="X91" i="18" s="1"/>
  <c r="X92" i="18" s="1"/>
  <c r="H25" i="18"/>
  <c r="H91" i="18" s="1"/>
  <c r="H92" i="18" s="1"/>
  <c r="F92" i="18"/>
  <c r="AA92" i="18"/>
  <c r="T92" i="18"/>
  <c r="AM92" i="18"/>
  <c r="W92" i="18"/>
  <c r="G92" i="18"/>
  <c r="R92" i="18"/>
  <c r="AG92" i="18"/>
  <c r="Y92" i="18"/>
  <c r="AP92" i="18"/>
  <c r="Z92" i="18"/>
  <c r="J92" i="18"/>
  <c r="BU10" i="16"/>
  <c r="BQ13" i="16"/>
  <c r="BO13" i="16"/>
  <c r="BY10" i="16"/>
  <c r="M25" i="16"/>
  <c r="AG23" i="15"/>
  <c r="AG87" i="15" s="1"/>
  <c r="AG88" i="15" s="1"/>
  <c r="L23" i="15"/>
  <c r="L87" i="15" s="1"/>
  <c r="L88" i="15" s="1"/>
  <c r="F26" i="13"/>
  <c r="F29" i="13"/>
  <c r="F31" i="13"/>
  <c r="F32" i="13"/>
  <c r="F27" i="13"/>
  <c r="G30" i="13"/>
  <c r="F33" i="13"/>
  <c r="F28" i="13"/>
  <c r="E23" i="15"/>
  <c r="E87" i="15" s="1"/>
  <c r="E88" i="15" s="1"/>
  <c r="E24" i="13"/>
  <c r="E35" i="13" s="1"/>
  <c r="E23" i="13" s="1"/>
  <c r="E42" i="13" s="1"/>
  <c r="G21" i="13"/>
  <c r="G25" i="13"/>
  <c r="D35" i="13"/>
  <c r="D23" i="13" s="1"/>
  <c r="D42" i="13" s="1"/>
  <c r="F45" i="17"/>
  <c r="I25" i="17"/>
  <c r="J24" i="17"/>
  <c r="J23" i="17" s="1"/>
  <c r="J25" i="17" s="1"/>
  <c r="D45" i="17"/>
  <c r="E64" i="17"/>
  <c r="E63" i="17" s="1"/>
  <c r="E65" i="17" s="1"/>
  <c r="D55" i="17"/>
  <c r="E54" i="17"/>
  <c r="E53" i="17" s="1"/>
  <c r="D59" i="17"/>
  <c r="D58" i="17" s="1"/>
  <c r="D60" i="17" s="1"/>
  <c r="C60" i="17"/>
  <c r="G44" i="17"/>
  <c r="G43" i="17" s="1"/>
  <c r="G45" i="17" s="1"/>
  <c r="G39" i="17"/>
  <c r="G38" i="17" s="1"/>
  <c r="D14" i="17"/>
  <c r="C15" i="17"/>
  <c r="C6" i="17" s="1"/>
  <c r="C4" i="17"/>
  <c r="D97" i="18" s="1"/>
  <c r="L35" i="17"/>
  <c r="M34" i="17"/>
  <c r="M33" i="17" s="1"/>
  <c r="N34" i="17" s="1"/>
  <c r="N33" i="17" s="1"/>
  <c r="N35" i="17" s="1"/>
  <c r="E49" i="17"/>
  <c r="E48" i="17" s="1"/>
  <c r="F49" i="17"/>
  <c r="F48" i="17" s="1"/>
  <c r="F50" i="17" s="1"/>
  <c r="D65" i="17"/>
  <c r="E40" i="17"/>
  <c r="K29" i="17"/>
  <c r="K28" i="17" s="1"/>
  <c r="K30" i="17" s="1"/>
  <c r="J30" i="17"/>
  <c r="G13" i="16"/>
  <c r="G10" i="16"/>
  <c r="AO13" i="16"/>
  <c r="AO10" i="16"/>
  <c r="BM13" i="16"/>
  <c r="BM10" i="16"/>
  <c r="AE13" i="16"/>
  <c r="AE10" i="16"/>
  <c r="S10" i="16"/>
  <c r="S13" i="16"/>
  <c r="AS13" i="16"/>
  <c r="AS10" i="16"/>
  <c r="BE13" i="16"/>
  <c r="BE10" i="16"/>
  <c r="AG13" i="16"/>
  <c r="AG10" i="16"/>
  <c r="BC13" i="16"/>
  <c r="BC10" i="16"/>
  <c r="I13" i="16"/>
  <c r="I10" i="16"/>
  <c r="AW13" i="16"/>
  <c r="AW10" i="16"/>
  <c r="E13" i="16"/>
  <c r="E10" i="16"/>
  <c r="O13" i="16"/>
  <c r="O10" i="16"/>
  <c r="AK13" i="16"/>
  <c r="AK10" i="16"/>
  <c r="BI13" i="16"/>
  <c r="BI10" i="16"/>
  <c r="W13" i="16"/>
  <c r="W10" i="16"/>
  <c r="AC13" i="16"/>
  <c r="AC10" i="16"/>
  <c r="BA13" i="16"/>
  <c r="BA10" i="16"/>
  <c r="U13" i="16"/>
  <c r="U10" i="16"/>
  <c r="CA10" i="16"/>
  <c r="BW10" i="16"/>
  <c r="AU13" i="16"/>
  <c r="AU10" i="16"/>
  <c r="Q13" i="16"/>
  <c r="Q10" i="16"/>
  <c r="AQ13" i="16"/>
  <c r="AQ10" i="16"/>
  <c r="Y13" i="16"/>
  <c r="Y10" i="16"/>
  <c r="M13" i="16"/>
  <c r="M10" i="16"/>
  <c r="BQ10" i="16"/>
  <c r="BS10" i="16"/>
  <c r="AM13" i="16"/>
  <c r="AM10" i="16"/>
  <c r="K10" i="16"/>
  <c r="BG10" i="16"/>
  <c r="AA10" i="16"/>
  <c r="BK13" i="16"/>
  <c r="BK10" i="16"/>
  <c r="C40" i="12"/>
  <c r="D39" i="12"/>
  <c r="D38" i="12" s="1"/>
  <c r="E39" i="12" s="1"/>
  <c r="E38" i="12" s="1"/>
  <c r="F64" i="12"/>
  <c r="F63" i="12" s="1"/>
  <c r="E59" i="12"/>
  <c r="E58" i="12" s="1"/>
  <c r="F59" i="12" s="1"/>
  <c r="F58" i="12" s="1"/>
  <c r="E54" i="12"/>
  <c r="E53" i="12" s="1"/>
  <c r="E55" i="12" s="1"/>
  <c r="E49" i="12"/>
  <c r="E48" i="12" s="1"/>
  <c r="E44" i="12"/>
  <c r="E43" i="12" s="1"/>
  <c r="E45" i="12" s="1"/>
  <c r="N34" i="12"/>
  <c r="N33" i="12" s="1"/>
  <c r="O34" i="12" s="1"/>
  <c r="O33" i="12" s="1"/>
  <c r="D14" i="12"/>
  <c r="D13" i="12" s="1"/>
  <c r="D15" i="12" s="1"/>
  <c r="C94" i="13"/>
  <c r="C95" i="13" s="1"/>
  <c r="C96" i="13" s="1"/>
  <c r="C65" i="12"/>
  <c r="J24" i="12"/>
  <c r="J23" i="12" s="1"/>
  <c r="D35" i="12"/>
  <c r="E14" i="12"/>
  <c r="E13" i="12" s="1"/>
  <c r="E15" i="12" s="1"/>
  <c r="D65" i="12"/>
  <c r="D60" i="12"/>
  <c r="D50" i="12"/>
  <c r="D45" i="12"/>
  <c r="E24" i="19" l="1"/>
  <c r="E25" i="19" s="1"/>
  <c r="E13" i="19" s="1"/>
  <c r="C10" i="16"/>
  <c r="G40" i="13"/>
  <c r="S71" i="18"/>
  <c r="AU24" i="19"/>
  <c r="AU25" i="19" s="1"/>
  <c r="Y24" i="19"/>
  <c r="Y25" i="19" s="1"/>
  <c r="C24" i="19"/>
  <c r="C25" i="19" s="1"/>
  <c r="AI24" i="19"/>
  <c r="AI25" i="19" s="1"/>
  <c r="AI13" i="19" s="1"/>
  <c r="BO24" i="19"/>
  <c r="BO25" i="19" s="1"/>
  <c r="BO10" i="19" s="1"/>
  <c r="BC24" i="19"/>
  <c r="BC25" i="19" s="1"/>
  <c r="AW24" i="19"/>
  <c r="AW25" i="19" s="1"/>
  <c r="M24" i="19"/>
  <c r="M25" i="19" s="1"/>
  <c r="M10" i="19" s="1"/>
  <c r="AS24" i="19"/>
  <c r="AS25" i="19" s="1"/>
  <c r="AS13" i="19" s="1"/>
  <c r="BY24" i="19"/>
  <c r="BY25" i="19" s="1"/>
  <c r="BY10" i="19" s="1"/>
  <c r="G38" i="13"/>
  <c r="G41" i="13"/>
  <c r="G36" i="13"/>
  <c r="G22" i="13"/>
  <c r="F24" i="13"/>
  <c r="G24" i="19"/>
  <c r="G25" i="19" s="1"/>
  <c r="G13" i="19" s="1"/>
  <c r="BK24" i="19"/>
  <c r="BK25" i="19" s="1"/>
  <c r="AO24" i="19"/>
  <c r="AO25" i="19" s="1"/>
  <c r="K24" i="19"/>
  <c r="K25" i="19" s="1"/>
  <c r="AQ24" i="19"/>
  <c r="AQ25" i="19" s="1"/>
  <c r="AQ13" i="19" s="1"/>
  <c r="BW24" i="19"/>
  <c r="BW25" i="19" s="1"/>
  <c r="BW10" i="19" s="1"/>
  <c r="BS24" i="19"/>
  <c r="BS25" i="19" s="1"/>
  <c r="BM24" i="19"/>
  <c r="BM25" i="19" s="1"/>
  <c r="U24" i="19"/>
  <c r="U25" i="19" s="1"/>
  <c r="U13" i="19" s="1"/>
  <c r="BA24" i="19"/>
  <c r="BA25" i="19" s="1"/>
  <c r="BA13" i="19" s="1"/>
  <c r="G37" i="13"/>
  <c r="AQ87" i="15"/>
  <c r="W24" i="19"/>
  <c r="W25" i="19" s="1"/>
  <c r="CA24" i="19"/>
  <c r="CA25" i="19" s="1"/>
  <c r="BE24" i="19"/>
  <c r="BE25" i="19" s="1"/>
  <c r="S24" i="19"/>
  <c r="S25" i="19" s="1"/>
  <c r="AY24" i="19"/>
  <c r="AY25" i="19" s="1"/>
  <c r="O24" i="19"/>
  <c r="O25" i="19" s="1"/>
  <c r="Q24" i="19"/>
  <c r="Q25" i="19" s="1"/>
  <c r="BU24" i="19"/>
  <c r="BU25" i="19" s="1"/>
  <c r="BU13" i="19" s="1"/>
  <c r="AC24" i="19"/>
  <c r="AC25" i="19" s="1"/>
  <c r="AC13" i="19" s="1"/>
  <c r="G34" i="13"/>
  <c r="AS10" i="19"/>
  <c r="BO13" i="19"/>
  <c r="U10" i="19"/>
  <c r="BA10" i="19"/>
  <c r="I10" i="19"/>
  <c r="AM13" i="19"/>
  <c r="BM10" i="19"/>
  <c r="BM13" i="19"/>
  <c r="AY13" i="19"/>
  <c r="AY10" i="19"/>
  <c r="BI10" i="19"/>
  <c r="BW13" i="19"/>
  <c r="BY13" i="19"/>
  <c r="AQ91" i="18"/>
  <c r="CA13" i="19"/>
  <c r="CA10" i="19"/>
  <c r="Q13" i="19"/>
  <c r="Q10" i="19"/>
  <c r="AG13" i="19"/>
  <c r="AG10" i="19"/>
  <c r="AU10" i="19"/>
  <c r="AU13" i="19"/>
  <c r="BC10" i="19"/>
  <c r="BC13" i="19"/>
  <c r="AW13" i="19"/>
  <c r="AW10" i="19"/>
  <c r="O13" i="19"/>
  <c r="O10" i="19"/>
  <c r="AE10" i="19"/>
  <c r="AE13" i="19"/>
  <c r="AK10" i="19"/>
  <c r="AK13" i="19"/>
  <c r="BQ10" i="19"/>
  <c r="BQ13" i="19"/>
  <c r="AA10" i="19"/>
  <c r="Y10" i="19"/>
  <c r="Y13" i="19"/>
  <c r="C13" i="19"/>
  <c r="C10" i="19"/>
  <c r="E92" i="18"/>
  <c r="AQ92" i="18" s="1"/>
  <c r="AO10" i="19"/>
  <c r="AO13" i="19"/>
  <c r="CC13" i="19"/>
  <c r="CC10" i="19"/>
  <c r="BG10" i="19"/>
  <c r="BG13" i="19"/>
  <c r="BE13" i="19"/>
  <c r="BE10" i="19"/>
  <c r="AG68" i="15"/>
  <c r="AG71" i="18"/>
  <c r="AJ68" i="15"/>
  <c r="AJ71" i="18"/>
  <c r="K68" i="15"/>
  <c r="K71" i="18"/>
  <c r="U68" i="15"/>
  <c r="U71" i="18"/>
  <c r="H68" i="15"/>
  <c r="H71" i="18"/>
  <c r="N68" i="15"/>
  <c r="N71" i="18"/>
  <c r="J68" i="15"/>
  <c r="J71" i="18"/>
  <c r="AM68" i="15"/>
  <c r="AM71" i="18"/>
  <c r="AB68" i="15"/>
  <c r="AB71" i="18"/>
  <c r="M68" i="15"/>
  <c r="M71" i="18"/>
  <c r="T68" i="15"/>
  <c r="T71" i="18"/>
  <c r="D71" i="18"/>
  <c r="D68" i="15"/>
  <c r="F71" i="18"/>
  <c r="F68" i="15"/>
  <c r="R68" i="15"/>
  <c r="R71" i="18"/>
  <c r="X68" i="15"/>
  <c r="X71" i="18"/>
  <c r="Q68" i="15"/>
  <c r="Q71" i="18"/>
  <c r="V68" i="15"/>
  <c r="V71" i="18"/>
  <c r="AL68" i="15"/>
  <c r="AL71" i="18"/>
  <c r="O68" i="15"/>
  <c r="O71" i="18"/>
  <c r="AN68" i="15"/>
  <c r="AN71" i="18"/>
  <c r="G68" i="15"/>
  <c r="G71" i="18"/>
  <c r="AO68" i="15"/>
  <c r="AO71" i="18"/>
  <c r="AK68" i="15"/>
  <c r="AK71" i="18"/>
  <c r="C71" i="18"/>
  <c r="C68" i="15"/>
  <c r="W68" i="15"/>
  <c r="W71" i="18"/>
  <c r="Y68" i="15"/>
  <c r="Y71" i="18"/>
  <c r="L68" i="15"/>
  <c r="L71" i="18"/>
  <c r="P68" i="15"/>
  <c r="P71" i="18"/>
  <c r="AF71" i="18"/>
  <c r="AE71" i="18"/>
  <c r="I68" i="15"/>
  <c r="I71" i="18"/>
  <c r="Z68" i="15"/>
  <c r="Z71" i="18"/>
  <c r="AC68" i="15"/>
  <c r="AC71" i="18"/>
  <c r="AD68" i="15"/>
  <c r="AD71" i="18"/>
  <c r="AH68" i="15"/>
  <c r="AH71" i="18"/>
  <c r="E68" i="15"/>
  <c r="E71" i="18"/>
  <c r="AI68" i="15"/>
  <c r="AI71" i="18"/>
  <c r="O34" i="17"/>
  <c r="O33" i="17" s="1"/>
  <c r="O35" i="17" s="1"/>
  <c r="F64" i="17"/>
  <c r="F63" i="17" s="1"/>
  <c r="AF68" i="15"/>
  <c r="AE68" i="15"/>
  <c r="AQ88" i="15"/>
  <c r="G28" i="13"/>
  <c r="H30" i="13"/>
  <c r="G32" i="13"/>
  <c r="G29" i="13"/>
  <c r="G33" i="13"/>
  <c r="G27" i="13"/>
  <c r="G31" i="13"/>
  <c r="G26" i="13"/>
  <c r="H25" i="13"/>
  <c r="H21" i="13"/>
  <c r="F35" i="13"/>
  <c r="F23" i="13" s="1"/>
  <c r="F42" i="13" s="1"/>
  <c r="G49" i="17"/>
  <c r="G48" i="17" s="1"/>
  <c r="H39" i="17"/>
  <c r="H38" i="17" s="1"/>
  <c r="E50" i="17"/>
  <c r="M35" i="17"/>
  <c r="E59" i="17"/>
  <c r="E58" i="17" s="1"/>
  <c r="H44" i="17"/>
  <c r="H43" i="17" s="1"/>
  <c r="K24" i="17"/>
  <c r="K23" i="17" s="1"/>
  <c r="L29" i="17"/>
  <c r="L28" i="17" s="1"/>
  <c r="M29" i="17" s="1"/>
  <c r="M28" i="17" s="1"/>
  <c r="M30" i="17" s="1"/>
  <c r="G40" i="17"/>
  <c r="I44" i="17"/>
  <c r="I43" i="17" s="1"/>
  <c r="I45" i="17" s="1"/>
  <c r="D13" i="17"/>
  <c r="D5" i="17"/>
  <c r="E48" i="18" s="1"/>
  <c r="E55" i="17"/>
  <c r="F54" i="17"/>
  <c r="F53" i="17" s="1"/>
  <c r="F59" i="17"/>
  <c r="F58" i="17" s="1"/>
  <c r="F60" i="17" s="1"/>
  <c r="D40" i="12"/>
  <c r="F39" i="12"/>
  <c r="F38" i="12" s="1"/>
  <c r="I39" i="12" s="1"/>
  <c r="I38" i="12" s="1"/>
  <c r="G39" i="12"/>
  <c r="G38" i="12" s="1"/>
  <c r="H39" i="12" s="1"/>
  <c r="H38" i="12" s="1"/>
  <c r="G64" i="12"/>
  <c r="G63" i="12" s="1"/>
  <c r="G59" i="12"/>
  <c r="G58" i="12" s="1"/>
  <c r="G60" i="12" s="1"/>
  <c r="E60" i="12"/>
  <c r="F54" i="12"/>
  <c r="F53" i="12" s="1"/>
  <c r="E50" i="12"/>
  <c r="G49" i="12"/>
  <c r="G48" i="12" s="1"/>
  <c r="F49" i="12"/>
  <c r="F48" i="12" s="1"/>
  <c r="F44" i="12"/>
  <c r="F43" i="12" s="1"/>
  <c r="E40" i="12"/>
  <c r="P34" i="12"/>
  <c r="P33" i="12" s="1"/>
  <c r="E35" i="12"/>
  <c r="K24" i="12"/>
  <c r="K23" i="12" s="1"/>
  <c r="L24" i="12" s="1"/>
  <c r="F14" i="12"/>
  <c r="F13" i="12" s="1"/>
  <c r="F15" i="12" s="1"/>
  <c r="F50" i="12"/>
  <c r="E65" i="12"/>
  <c r="F60" i="12"/>
  <c r="E10" i="19" l="1"/>
  <c r="AQ10" i="19"/>
  <c r="S13" i="19"/>
  <c r="S10" i="19"/>
  <c r="AI10" i="19"/>
  <c r="AC10" i="19"/>
  <c r="K13" i="19"/>
  <c r="K10" i="19"/>
  <c r="H38" i="13"/>
  <c r="H40" i="13"/>
  <c r="H22" i="13"/>
  <c r="M13" i="19"/>
  <c r="G10" i="19"/>
  <c r="H34" i="13"/>
  <c r="H37" i="13"/>
  <c r="BS10" i="19"/>
  <c r="BS13" i="19"/>
  <c r="H41" i="13"/>
  <c r="BU10" i="19"/>
  <c r="W13" i="19"/>
  <c r="W10" i="19"/>
  <c r="BK13" i="19"/>
  <c r="BK10" i="19"/>
  <c r="H36" i="13"/>
  <c r="P34" i="17"/>
  <c r="P33" i="17" s="1"/>
  <c r="J44" i="17"/>
  <c r="J43" i="17" s="1"/>
  <c r="J45" i="17" s="1"/>
  <c r="L24" i="17"/>
  <c r="L23" i="17" s="1"/>
  <c r="L25" i="17" s="1"/>
  <c r="F65" i="17"/>
  <c r="G64" i="17"/>
  <c r="G63" i="17" s="1"/>
  <c r="H26" i="13"/>
  <c r="H27" i="13"/>
  <c r="G24" i="13"/>
  <c r="H29" i="13"/>
  <c r="I30" i="13"/>
  <c r="H31" i="13"/>
  <c r="H33" i="13"/>
  <c r="H32" i="13"/>
  <c r="H28" i="13"/>
  <c r="I21" i="13"/>
  <c r="G35" i="13"/>
  <c r="G23" i="13" s="1"/>
  <c r="G42" i="13" s="1"/>
  <c r="I25" i="13"/>
  <c r="G50" i="17"/>
  <c r="F55" i="17"/>
  <c r="D15" i="17"/>
  <c r="D6" i="17" s="1"/>
  <c r="D4" i="17"/>
  <c r="E97" i="18" s="1"/>
  <c r="E14" i="17"/>
  <c r="P35" i="17"/>
  <c r="I39" i="17"/>
  <c r="I38" i="17" s="1"/>
  <c r="K25" i="17"/>
  <c r="H45" i="17"/>
  <c r="E60" i="17"/>
  <c r="G54" i="17"/>
  <c r="G53" i="17" s="1"/>
  <c r="N29" i="17"/>
  <c r="N28" i="17" s="1"/>
  <c r="H40" i="17"/>
  <c r="H49" i="17"/>
  <c r="H48" i="17" s="1"/>
  <c r="L30" i="17"/>
  <c r="G59" i="17"/>
  <c r="G58" i="17" s="1"/>
  <c r="Q34" i="17"/>
  <c r="Q33" i="17" s="1"/>
  <c r="H59" i="12"/>
  <c r="H58" i="12" s="1"/>
  <c r="H64" i="12"/>
  <c r="H63" i="12" s="1"/>
  <c r="I64" i="12" s="1"/>
  <c r="I63" i="12" s="1"/>
  <c r="I59" i="12"/>
  <c r="I58" i="12" s="1"/>
  <c r="G54" i="12"/>
  <c r="G53" i="12" s="1"/>
  <c r="G55" i="12" s="1"/>
  <c r="F55" i="12"/>
  <c r="H49" i="12"/>
  <c r="H48" i="12" s="1"/>
  <c r="H50" i="12" s="1"/>
  <c r="I49" i="12"/>
  <c r="I48" i="12" s="1"/>
  <c r="G44" i="12"/>
  <c r="G43" i="12" s="1"/>
  <c r="F45" i="12"/>
  <c r="J39" i="12"/>
  <c r="J38" i="12" s="1"/>
  <c r="F40" i="12"/>
  <c r="Q34" i="12"/>
  <c r="Q33" i="12" s="1"/>
  <c r="G14" i="12"/>
  <c r="G13" i="12" s="1"/>
  <c r="G15" i="12" s="1"/>
  <c r="G45" i="12"/>
  <c r="F65" i="12"/>
  <c r="H60" i="12"/>
  <c r="F35" i="12"/>
  <c r="G35" i="12"/>
  <c r="I41" i="13" l="1"/>
  <c r="I34" i="13"/>
  <c r="I40" i="13"/>
  <c r="I38" i="13"/>
  <c r="I36" i="13"/>
  <c r="I37" i="13"/>
  <c r="I22" i="13"/>
  <c r="G65" i="17"/>
  <c r="H64" i="17"/>
  <c r="H63" i="17" s="1"/>
  <c r="H65" i="17" s="1"/>
  <c r="K44" i="17"/>
  <c r="K43" i="17" s="1"/>
  <c r="K45" i="17" s="1"/>
  <c r="M24" i="17"/>
  <c r="M23" i="17" s="1"/>
  <c r="M25" i="17" s="1"/>
  <c r="I33" i="13"/>
  <c r="J30" i="13"/>
  <c r="I32" i="13"/>
  <c r="I27" i="13"/>
  <c r="I31" i="13"/>
  <c r="I29" i="13"/>
  <c r="H24" i="13"/>
  <c r="H23" i="13" s="1"/>
  <c r="H42" i="13" s="1"/>
  <c r="I28" i="13"/>
  <c r="I26" i="13"/>
  <c r="H35" i="13"/>
  <c r="J21" i="13"/>
  <c r="J25" i="13"/>
  <c r="I24" i="13"/>
  <c r="E5" i="17"/>
  <c r="F48" i="18" s="1"/>
  <c r="E13" i="17"/>
  <c r="G60" i="17"/>
  <c r="H59" i="17"/>
  <c r="H58" i="17" s="1"/>
  <c r="I59" i="17" s="1"/>
  <c r="I58" i="17" s="1"/>
  <c r="N30" i="17"/>
  <c r="I40" i="17"/>
  <c r="J39" i="17"/>
  <c r="J38" i="17" s="1"/>
  <c r="Q35" i="17"/>
  <c r="R34" i="17"/>
  <c r="R33" i="17" s="1"/>
  <c r="S34" i="17" s="1"/>
  <c r="S33" i="17" s="1"/>
  <c r="S35" i="17" s="1"/>
  <c r="O29" i="17"/>
  <c r="O28" i="17" s="1"/>
  <c r="H50" i="17"/>
  <c r="I49" i="17"/>
  <c r="I48" i="17" s="1"/>
  <c r="K49" i="17" s="1"/>
  <c r="K48" i="17" s="1"/>
  <c r="J49" i="17"/>
  <c r="J48" i="17" s="1"/>
  <c r="J50" i="17" s="1"/>
  <c r="G55" i="17"/>
  <c r="H54" i="17"/>
  <c r="H53" i="17" s="1"/>
  <c r="H65" i="12"/>
  <c r="J64" i="12"/>
  <c r="J63" i="12" s="1"/>
  <c r="K64" i="12" s="1"/>
  <c r="K63" i="12" s="1"/>
  <c r="J59" i="12"/>
  <c r="J58" i="12" s="1"/>
  <c r="H54" i="12"/>
  <c r="H53" i="12" s="1"/>
  <c r="J49" i="12"/>
  <c r="J48" i="12" s="1"/>
  <c r="H44" i="12"/>
  <c r="H43" i="12" s="1"/>
  <c r="H45" i="12" s="1"/>
  <c r="K39" i="12"/>
  <c r="K38" i="12" s="1"/>
  <c r="G40" i="12"/>
  <c r="R34" i="12"/>
  <c r="R33" i="12" s="1"/>
  <c r="G50" i="12"/>
  <c r="H14" i="12"/>
  <c r="H13" i="12" s="1"/>
  <c r="H15" i="12" s="1"/>
  <c r="G65" i="12"/>
  <c r="I60" i="12"/>
  <c r="I50" i="12"/>
  <c r="J34" i="13" l="1"/>
  <c r="J36" i="13"/>
  <c r="J40" i="13"/>
  <c r="J22" i="13"/>
  <c r="J37" i="13"/>
  <c r="J38" i="13"/>
  <c r="J41" i="13"/>
  <c r="K50" i="17"/>
  <c r="L49" i="17"/>
  <c r="L48" i="17" s="1"/>
  <c r="L50" i="17" s="1"/>
  <c r="I60" i="17"/>
  <c r="J59" i="17"/>
  <c r="J58" i="17" s="1"/>
  <c r="J60" i="17" s="1"/>
  <c r="T34" i="17"/>
  <c r="T33" i="17" s="1"/>
  <c r="T35" i="17" s="1"/>
  <c r="M49" i="17"/>
  <c r="M48" i="17" s="1"/>
  <c r="M50" i="17" s="1"/>
  <c r="I64" i="17"/>
  <c r="I63" i="17" s="1"/>
  <c r="N24" i="17"/>
  <c r="N23" i="17" s="1"/>
  <c r="L44" i="17"/>
  <c r="L43" i="17" s="1"/>
  <c r="J28" i="13"/>
  <c r="J29" i="13"/>
  <c r="J27" i="13"/>
  <c r="K30" i="13"/>
  <c r="J26" i="13"/>
  <c r="J31" i="13"/>
  <c r="J32" i="13"/>
  <c r="J33" i="13"/>
  <c r="K21" i="13"/>
  <c r="I35" i="13"/>
  <c r="I23" i="13" s="1"/>
  <c r="I42" i="13" s="1"/>
  <c r="K25" i="13"/>
  <c r="J24" i="13"/>
  <c r="J40" i="17"/>
  <c r="H55" i="17"/>
  <c r="I54" i="17"/>
  <c r="I53" i="17" s="1"/>
  <c r="O30" i="17"/>
  <c r="K39" i="17"/>
  <c r="K38" i="17" s="1"/>
  <c r="K40" i="17" s="1"/>
  <c r="R35" i="17"/>
  <c r="H60" i="17"/>
  <c r="I50" i="17"/>
  <c r="K59" i="17"/>
  <c r="K58" i="17" s="1"/>
  <c r="P29" i="17"/>
  <c r="P28" i="17" s="1"/>
  <c r="Q29" i="17" s="1"/>
  <c r="Q28" i="17" s="1"/>
  <c r="Q30" i="17" s="1"/>
  <c r="E4" i="17"/>
  <c r="F97" i="18" s="1"/>
  <c r="E15" i="17"/>
  <c r="E6" i="17" s="1"/>
  <c r="F14" i="17"/>
  <c r="L64" i="12"/>
  <c r="L63" i="12" s="1"/>
  <c r="M64" i="12" s="1"/>
  <c r="M63" i="12" s="1"/>
  <c r="N64" i="12" s="1"/>
  <c r="N63" i="12" s="1"/>
  <c r="O64" i="12" s="1"/>
  <c r="O63" i="12" s="1"/>
  <c r="K59" i="12"/>
  <c r="K58" i="12" s="1"/>
  <c r="I54" i="12"/>
  <c r="I53" i="12" s="1"/>
  <c r="I55" i="12" s="1"/>
  <c r="K49" i="12"/>
  <c r="K48" i="12" s="1"/>
  <c r="I44" i="12"/>
  <c r="I43" i="12" s="1"/>
  <c r="L39" i="12"/>
  <c r="L38" i="12" s="1"/>
  <c r="M39" i="12" s="1"/>
  <c r="M38" i="12" s="1"/>
  <c r="N39" i="12" s="1"/>
  <c r="N38" i="12" s="1"/>
  <c r="O39" i="12" s="1"/>
  <c r="O38" i="12" s="1"/>
  <c r="P39" i="12" s="1"/>
  <c r="P38" i="12" s="1"/>
  <c r="Q39" i="12" s="1"/>
  <c r="Q38" i="12" s="1"/>
  <c r="R39" i="12" s="1"/>
  <c r="R38" i="12" s="1"/>
  <c r="S39" i="12" s="1"/>
  <c r="S38" i="12" s="1"/>
  <c r="T39" i="12" s="1"/>
  <c r="T38" i="12" s="1"/>
  <c r="U39" i="12" s="1"/>
  <c r="U38" i="12" s="1"/>
  <c r="V39" i="12" s="1"/>
  <c r="V38" i="12" s="1"/>
  <c r="W39" i="12" s="1"/>
  <c r="W38" i="12" s="1"/>
  <c r="X39" i="12" s="1"/>
  <c r="X38" i="12" s="1"/>
  <c r="Y39" i="12" s="1"/>
  <c r="Y38" i="12" s="1"/>
  <c r="Z39" i="12" s="1"/>
  <c r="Z38" i="12" s="1"/>
  <c r="AA39" i="12" s="1"/>
  <c r="AA38" i="12" s="1"/>
  <c r="AB39" i="12" s="1"/>
  <c r="AB38" i="12" s="1"/>
  <c r="AC39" i="12" s="1"/>
  <c r="AC38" i="12" s="1"/>
  <c r="AD39" i="12" s="1"/>
  <c r="AD38" i="12" s="1"/>
  <c r="AE39" i="12" s="1"/>
  <c r="AE38" i="12" s="1"/>
  <c r="AF39" i="12" s="1"/>
  <c r="AF38" i="12" s="1"/>
  <c r="AG39" i="12" s="1"/>
  <c r="AG38" i="12" s="1"/>
  <c r="AH39" i="12" s="1"/>
  <c r="AH38" i="12" s="1"/>
  <c r="AI39" i="12" s="1"/>
  <c r="AI38" i="12" s="1"/>
  <c r="AJ39" i="12" s="1"/>
  <c r="AJ38" i="12" s="1"/>
  <c r="AK39" i="12" s="1"/>
  <c r="AK38" i="12" s="1"/>
  <c r="AL39" i="12" s="1"/>
  <c r="AL38" i="12" s="1"/>
  <c r="AM39" i="12" s="1"/>
  <c r="AM38" i="12" s="1"/>
  <c r="AN39" i="12" s="1"/>
  <c r="AN38" i="12" s="1"/>
  <c r="AO39" i="12" s="1"/>
  <c r="AO38" i="12" s="1"/>
  <c r="H55" i="12"/>
  <c r="S34" i="12"/>
  <c r="S33" i="12" s="1"/>
  <c r="I14" i="12"/>
  <c r="I13" i="12" s="1"/>
  <c r="I15" i="12" s="1"/>
  <c r="J50" i="12"/>
  <c r="I65" i="12"/>
  <c r="J60" i="12"/>
  <c r="H35" i="12"/>
  <c r="I35" i="12"/>
  <c r="K22" i="13" l="1"/>
  <c r="K36" i="13"/>
  <c r="K41" i="13"/>
  <c r="K38" i="13"/>
  <c r="K37" i="13"/>
  <c r="K40" i="13"/>
  <c r="K34" i="13"/>
  <c r="I65" i="17"/>
  <c r="J64" i="17"/>
  <c r="J63" i="17" s="1"/>
  <c r="J65" i="17" s="1"/>
  <c r="K64" i="17"/>
  <c r="K63" i="17" s="1"/>
  <c r="K65" i="17" s="1"/>
  <c r="L64" i="17"/>
  <c r="L63" i="17" s="1"/>
  <c r="L65" i="17" s="1"/>
  <c r="N49" i="17"/>
  <c r="N48" i="17" s="1"/>
  <c r="L45" i="17"/>
  <c r="M44" i="17"/>
  <c r="M43" i="17" s="1"/>
  <c r="U34" i="17"/>
  <c r="U33" i="17" s="1"/>
  <c r="U35" i="17" s="1"/>
  <c r="N25" i="17"/>
  <c r="O24" i="17"/>
  <c r="O23" i="17" s="1"/>
  <c r="K32" i="13"/>
  <c r="L30" i="13"/>
  <c r="K29" i="13"/>
  <c r="K33" i="13"/>
  <c r="K31" i="13"/>
  <c r="K26" i="13"/>
  <c r="K27" i="13"/>
  <c r="K28" i="13"/>
  <c r="J35" i="13"/>
  <c r="J23" i="13"/>
  <c r="J42" i="13" s="1"/>
  <c r="L21" i="13"/>
  <c r="L25" i="13"/>
  <c r="V34" i="17"/>
  <c r="V33" i="17" s="1"/>
  <c r="F5" i="17"/>
  <c r="G48" i="18" s="1"/>
  <c r="F13" i="17"/>
  <c r="L59" i="17"/>
  <c r="L58" i="17" s="1"/>
  <c r="L60" i="17" s="1"/>
  <c r="J54" i="17"/>
  <c r="J53" i="17" s="1"/>
  <c r="K60" i="17"/>
  <c r="I55" i="17"/>
  <c r="P30" i="17"/>
  <c r="R29" i="17"/>
  <c r="R28" i="17" s="1"/>
  <c r="L39" i="17"/>
  <c r="L38" i="17" s="1"/>
  <c r="P64" i="12"/>
  <c r="P63" i="12" s="1"/>
  <c r="Q64" i="12" s="1"/>
  <c r="Q63" i="12" s="1"/>
  <c r="R64" i="12" s="1"/>
  <c r="R63" i="12" s="1"/>
  <c r="S64" i="12" s="1"/>
  <c r="S63" i="12" s="1"/>
  <c r="T64" i="12" s="1"/>
  <c r="T63" i="12" s="1"/>
  <c r="U64" i="12" s="1"/>
  <c r="U63" i="12" s="1"/>
  <c r="V64" i="12" s="1"/>
  <c r="V63" i="12" s="1"/>
  <c r="W64" i="12" s="1"/>
  <c r="W63" i="12" s="1"/>
  <c r="X64" i="12" s="1"/>
  <c r="X63" i="12" s="1"/>
  <c r="Y64" i="12" s="1"/>
  <c r="Y63" i="12" s="1"/>
  <c r="Z64" i="12" s="1"/>
  <c r="Z63" i="12" s="1"/>
  <c r="AA64" i="12" s="1"/>
  <c r="AA63" i="12" s="1"/>
  <c r="AB64" i="12" s="1"/>
  <c r="AB63" i="12" s="1"/>
  <c r="AC64" i="12" s="1"/>
  <c r="AC63" i="12" s="1"/>
  <c r="AD64" i="12" s="1"/>
  <c r="AD63" i="12" s="1"/>
  <c r="AE64" i="12" s="1"/>
  <c r="AE63" i="12" s="1"/>
  <c r="AF64" i="12" s="1"/>
  <c r="AF63" i="12" s="1"/>
  <c r="AG64" i="12" s="1"/>
  <c r="AG63" i="12" s="1"/>
  <c r="AH64" i="12" s="1"/>
  <c r="AH63" i="12" s="1"/>
  <c r="AI64" i="12" s="1"/>
  <c r="AI63" i="12" s="1"/>
  <c r="AJ64" i="12" s="1"/>
  <c r="AJ63" i="12" s="1"/>
  <c r="AK64" i="12" s="1"/>
  <c r="AK63" i="12" s="1"/>
  <c r="AL64" i="12" s="1"/>
  <c r="AL63" i="12" s="1"/>
  <c r="AM64" i="12" s="1"/>
  <c r="AM63" i="12" s="1"/>
  <c r="AN64" i="12" s="1"/>
  <c r="AN63" i="12" s="1"/>
  <c r="AO64" i="12" s="1"/>
  <c r="AO63" i="12" s="1"/>
  <c r="J54" i="12"/>
  <c r="J53" i="12" s="1"/>
  <c r="K60" i="12"/>
  <c r="L59" i="12"/>
  <c r="L58" i="12" s="1"/>
  <c r="M59" i="12" s="1"/>
  <c r="M58" i="12" s="1"/>
  <c r="N59" i="12" s="1"/>
  <c r="N58" i="12" s="1"/>
  <c r="O59" i="12" s="1"/>
  <c r="O58" i="12" s="1"/>
  <c r="P59" i="12" s="1"/>
  <c r="P58" i="12" s="1"/>
  <c r="Q59" i="12" s="1"/>
  <c r="Q58" i="12" s="1"/>
  <c r="R59" i="12" s="1"/>
  <c r="R58" i="12" s="1"/>
  <c r="S59" i="12" s="1"/>
  <c r="S58" i="12" s="1"/>
  <c r="T59" i="12" s="1"/>
  <c r="T58" i="12" s="1"/>
  <c r="U59" i="12" s="1"/>
  <c r="U58" i="12" s="1"/>
  <c r="V59" i="12" s="1"/>
  <c r="V58" i="12" s="1"/>
  <c r="W59" i="12" s="1"/>
  <c r="W58" i="12" s="1"/>
  <c r="X59" i="12" s="1"/>
  <c r="X58" i="12" s="1"/>
  <c r="Y59" i="12" s="1"/>
  <c r="Y58" i="12" s="1"/>
  <c r="Z59" i="12" s="1"/>
  <c r="Z58" i="12" s="1"/>
  <c r="AA59" i="12" s="1"/>
  <c r="AA58" i="12" s="1"/>
  <c r="AB59" i="12" s="1"/>
  <c r="AB58" i="12" s="1"/>
  <c r="AC59" i="12" s="1"/>
  <c r="AC58" i="12" s="1"/>
  <c r="AD59" i="12" s="1"/>
  <c r="AD58" i="12" s="1"/>
  <c r="AE59" i="12" s="1"/>
  <c r="AE58" i="12" s="1"/>
  <c r="AF59" i="12" s="1"/>
  <c r="AF58" i="12" s="1"/>
  <c r="AG59" i="12" s="1"/>
  <c r="AG58" i="12" s="1"/>
  <c r="AH59" i="12" s="1"/>
  <c r="AH58" i="12" s="1"/>
  <c r="AI59" i="12" s="1"/>
  <c r="AI58" i="12" s="1"/>
  <c r="AJ59" i="12" s="1"/>
  <c r="AJ58" i="12" s="1"/>
  <c r="AK59" i="12" s="1"/>
  <c r="AK58" i="12" s="1"/>
  <c r="AL59" i="12" s="1"/>
  <c r="AL58" i="12" s="1"/>
  <c r="AM59" i="12" s="1"/>
  <c r="AM58" i="12" s="1"/>
  <c r="AN59" i="12" s="1"/>
  <c r="AN58" i="12" s="1"/>
  <c r="AO59" i="12" s="1"/>
  <c r="AO58" i="12" s="1"/>
  <c r="L49" i="12"/>
  <c r="L48" i="12" s="1"/>
  <c r="M49" i="12" s="1"/>
  <c r="M48" i="12" s="1"/>
  <c r="N49" i="12" s="1"/>
  <c r="N48" i="12" s="1"/>
  <c r="O49" i="12" s="1"/>
  <c r="O48" i="12" s="1"/>
  <c r="P49" i="12" s="1"/>
  <c r="P48" i="12" s="1"/>
  <c r="Q49" i="12" s="1"/>
  <c r="Q48" i="12" s="1"/>
  <c r="R49" i="12" s="1"/>
  <c r="R48" i="12" s="1"/>
  <c r="S49" i="12" s="1"/>
  <c r="S48" i="12" s="1"/>
  <c r="T49" i="12" s="1"/>
  <c r="T48" i="12" s="1"/>
  <c r="U49" i="12" s="1"/>
  <c r="U48" i="12" s="1"/>
  <c r="V49" i="12" s="1"/>
  <c r="V48" i="12" s="1"/>
  <c r="W49" i="12" s="1"/>
  <c r="W48" i="12" s="1"/>
  <c r="X49" i="12" s="1"/>
  <c r="X48" i="12" s="1"/>
  <c r="Y49" i="12" s="1"/>
  <c r="Y48" i="12" s="1"/>
  <c r="Z49" i="12" s="1"/>
  <c r="Z48" i="12" s="1"/>
  <c r="AA49" i="12" s="1"/>
  <c r="AA48" i="12" s="1"/>
  <c r="AB49" i="12" s="1"/>
  <c r="AB48" i="12" s="1"/>
  <c r="AC49" i="12" s="1"/>
  <c r="AC48" i="12" s="1"/>
  <c r="AD49" i="12" s="1"/>
  <c r="AD48" i="12" s="1"/>
  <c r="AE49" i="12" s="1"/>
  <c r="AE48" i="12" s="1"/>
  <c r="AF49" i="12" s="1"/>
  <c r="AF48" i="12" s="1"/>
  <c r="AG49" i="12" s="1"/>
  <c r="AG48" i="12" s="1"/>
  <c r="AH49" i="12" s="1"/>
  <c r="AH48" i="12" s="1"/>
  <c r="AI49" i="12" s="1"/>
  <c r="AI48" i="12" s="1"/>
  <c r="AJ49" i="12" s="1"/>
  <c r="AJ48" i="12" s="1"/>
  <c r="AK49" i="12" s="1"/>
  <c r="AK48" i="12" s="1"/>
  <c r="AL49" i="12" s="1"/>
  <c r="AL48" i="12" s="1"/>
  <c r="AM49" i="12" s="1"/>
  <c r="AM48" i="12" s="1"/>
  <c r="AN49" i="12" s="1"/>
  <c r="AN48" i="12" s="1"/>
  <c r="AO49" i="12" s="1"/>
  <c r="AO48" i="12" s="1"/>
  <c r="I45" i="12"/>
  <c r="J44" i="12"/>
  <c r="J43" i="12" s="1"/>
  <c r="H40" i="12"/>
  <c r="T34" i="12"/>
  <c r="T33" i="12" s="1"/>
  <c r="K50" i="12"/>
  <c r="J14" i="12"/>
  <c r="J13" i="12" s="1"/>
  <c r="J65" i="12"/>
  <c r="I40" i="12"/>
  <c r="J40" i="12"/>
  <c r="J35" i="12"/>
  <c r="L41" i="13" l="1"/>
  <c r="L22" i="13"/>
  <c r="L40" i="13"/>
  <c r="L38" i="13"/>
  <c r="L36" i="13"/>
  <c r="L34" i="13"/>
  <c r="L37" i="13"/>
  <c r="M64" i="17"/>
  <c r="M63" i="17" s="1"/>
  <c r="Q24" i="17"/>
  <c r="Q23" i="17" s="1"/>
  <c r="Q25" i="17" s="1"/>
  <c r="O25" i="17"/>
  <c r="P24" i="17"/>
  <c r="P23" i="17" s="1"/>
  <c r="R24" i="17" s="1"/>
  <c r="R23" i="17" s="1"/>
  <c r="R25" i="17" s="1"/>
  <c r="N44" i="17"/>
  <c r="N43" i="17" s="1"/>
  <c r="M45" i="17"/>
  <c r="M59" i="17"/>
  <c r="M58" i="17" s="1"/>
  <c r="N50" i="17"/>
  <c r="O49" i="17"/>
  <c r="O48" i="17" s="1"/>
  <c r="L33" i="13"/>
  <c r="L28" i="13"/>
  <c r="L26" i="13"/>
  <c r="K24" i="13"/>
  <c r="L31" i="13"/>
  <c r="L29" i="13"/>
  <c r="M30" i="13"/>
  <c r="L27" i="13"/>
  <c r="L32" i="13"/>
  <c r="M21" i="13"/>
  <c r="K35" i="13"/>
  <c r="K23" i="13" s="1"/>
  <c r="K42" i="13" s="1"/>
  <c r="M25" i="13"/>
  <c r="R30" i="17"/>
  <c r="V35" i="17"/>
  <c r="W34" i="17"/>
  <c r="W33" i="17" s="1"/>
  <c r="S29" i="17"/>
  <c r="S28" i="17" s="1"/>
  <c r="L40" i="17"/>
  <c r="M39" i="17"/>
  <c r="M38" i="17" s="1"/>
  <c r="J55" i="17"/>
  <c r="K54" i="17"/>
  <c r="K53" i="17" s="1"/>
  <c r="M65" i="17"/>
  <c r="N64" i="17"/>
  <c r="N63" i="17" s="1"/>
  <c r="F4" i="17"/>
  <c r="G97" i="18" s="1"/>
  <c r="F15" i="17"/>
  <c r="F6" i="17" s="1"/>
  <c r="G14" i="17"/>
  <c r="K54" i="12"/>
  <c r="K53" i="12" s="1"/>
  <c r="K55" i="12" s="1"/>
  <c r="J55" i="12"/>
  <c r="L60" i="12"/>
  <c r="M60" i="12"/>
  <c r="K44" i="12"/>
  <c r="K43" i="12" s="1"/>
  <c r="J45" i="12"/>
  <c r="U34" i="12"/>
  <c r="U33" i="12" s="1"/>
  <c r="L50" i="12"/>
  <c r="M50" i="12"/>
  <c r="K14" i="12"/>
  <c r="K13" i="12" s="1"/>
  <c r="L14" i="12" s="1"/>
  <c r="L13" i="12" s="1"/>
  <c r="L15" i="12" s="1"/>
  <c r="J15" i="12"/>
  <c r="K65" i="12"/>
  <c r="K35" i="12"/>
  <c r="M40" i="13" l="1"/>
  <c r="M34" i="13"/>
  <c r="M36" i="13"/>
  <c r="M22" i="13"/>
  <c r="M37" i="13"/>
  <c r="M38" i="13"/>
  <c r="M41" i="13"/>
  <c r="S24" i="17"/>
  <c r="S23" i="17" s="1"/>
  <c r="S25" i="17" s="1"/>
  <c r="O50" i="17"/>
  <c r="P49" i="17"/>
  <c r="P48" i="17" s="1"/>
  <c r="P50" i="17" s="1"/>
  <c r="M60" i="17"/>
  <c r="N59" i="17"/>
  <c r="N58" i="17" s="1"/>
  <c r="O44" i="17"/>
  <c r="O43" i="17" s="1"/>
  <c r="O45" i="17" s="1"/>
  <c r="N45" i="17"/>
  <c r="Q44" i="17"/>
  <c r="Q43" i="17" s="1"/>
  <c r="Q45" i="17" s="1"/>
  <c r="P44" i="17"/>
  <c r="P43" i="17" s="1"/>
  <c r="P45" i="17" s="1"/>
  <c r="P25" i="17"/>
  <c r="T24" i="17"/>
  <c r="T23" i="17" s="1"/>
  <c r="T25" i="17" s="1"/>
  <c r="M33" i="13"/>
  <c r="M27" i="13"/>
  <c r="N30" i="13"/>
  <c r="M31" i="13"/>
  <c r="L24" i="13"/>
  <c r="L35" i="13" s="1"/>
  <c r="L23" i="13" s="1"/>
  <c r="L42" i="13" s="1"/>
  <c r="M29" i="13"/>
  <c r="M32" i="13"/>
  <c r="M26" i="13"/>
  <c r="M28" i="13"/>
  <c r="N21" i="13"/>
  <c r="N25" i="13"/>
  <c r="M24" i="13"/>
  <c r="W35" i="17"/>
  <c r="X34" i="17"/>
  <c r="X33" i="17" s="1"/>
  <c r="N65" i="17"/>
  <c r="O64" i="17"/>
  <c r="O63" i="17" s="1"/>
  <c r="K55" i="17"/>
  <c r="L54" i="17"/>
  <c r="L53" i="17" s="1"/>
  <c r="G5" i="17"/>
  <c r="H48" i="18" s="1"/>
  <c r="G13" i="17"/>
  <c r="M40" i="17"/>
  <c r="N39" i="17"/>
  <c r="N38" i="17" s="1"/>
  <c r="S30" i="17"/>
  <c r="T29" i="17"/>
  <c r="T28" i="17" s="1"/>
  <c r="L54" i="12"/>
  <c r="L53" i="12" s="1"/>
  <c r="L44" i="12"/>
  <c r="L43" i="12" s="1"/>
  <c r="K45" i="12"/>
  <c r="V34" i="12"/>
  <c r="V33" i="12" s="1"/>
  <c r="N50" i="12"/>
  <c r="K15" i="12"/>
  <c r="M14" i="12"/>
  <c r="M13" i="12" s="1"/>
  <c r="N60" i="12"/>
  <c r="L65" i="12"/>
  <c r="K40" i="12"/>
  <c r="L35" i="12"/>
  <c r="N37" i="13" l="1"/>
  <c r="N41" i="13"/>
  <c r="N34" i="13"/>
  <c r="N40" i="13"/>
  <c r="N38" i="13"/>
  <c r="N22" i="13"/>
  <c r="N36" i="13"/>
  <c r="U24" i="17"/>
  <c r="U23" i="17" s="1"/>
  <c r="U25" i="17" s="1"/>
  <c r="R44" i="17"/>
  <c r="R43" i="17" s="1"/>
  <c r="R45" i="17" s="1"/>
  <c r="R49" i="17"/>
  <c r="R48" i="17" s="1"/>
  <c r="R50" i="17" s="1"/>
  <c r="Q49" i="17"/>
  <c r="Q48" i="17" s="1"/>
  <c r="Q50" i="17" s="1"/>
  <c r="N60" i="17"/>
  <c r="O59" i="17"/>
  <c r="O58" i="17" s="1"/>
  <c r="N29" i="13"/>
  <c r="O30" i="13"/>
  <c r="N27" i="13"/>
  <c r="N32" i="13"/>
  <c r="N26" i="13"/>
  <c r="N28" i="13"/>
  <c r="N31" i="13"/>
  <c r="N33" i="13"/>
  <c r="O21" i="13"/>
  <c r="M35" i="13"/>
  <c r="M23" i="13" s="1"/>
  <c r="M42" i="13" s="1"/>
  <c r="O25" i="13"/>
  <c r="G15" i="17"/>
  <c r="G6" i="17" s="1"/>
  <c r="G4" i="17"/>
  <c r="H97" i="18" s="1"/>
  <c r="H14" i="17"/>
  <c r="N40" i="17"/>
  <c r="O39" i="17"/>
  <c r="O38" i="17" s="1"/>
  <c r="L55" i="17"/>
  <c r="M54" i="17"/>
  <c r="M53" i="17" s="1"/>
  <c r="S49" i="17"/>
  <c r="S48" i="17" s="1"/>
  <c r="T30" i="17"/>
  <c r="U29" i="17"/>
  <c r="U28" i="17" s="1"/>
  <c r="O65" i="17"/>
  <c r="P64" i="17"/>
  <c r="P63" i="17" s="1"/>
  <c r="X35" i="17"/>
  <c r="Y34" i="17"/>
  <c r="Y33" i="17" s="1"/>
  <c r="M54" i="12"/>
  <c r="M53" i="12" s="1"/>
  <c r="L55" i="12"/>
  <c r="M44" i="12"/>
  <c r="M43" i="12" s="1"/>
  <c r="L45" i="12"/>
  <c r="W34" i="12"/>
  <c r="W33" i="12" s="1"/>
  <c r="X34" i="12" s="1"/>
  <c r="X33" i="12" s="1"/>
  <c r="M15" i="12"/>
  <c r="N14" i="12"/>
  <c r="N13" i="12" s="1"/>
  <c r="O60" i="12"/>
  <c r="P60" i="12"/>
  <c r="M65" i="12"/>
  <c r="O50" i="12"/>
  <c r="L40" i="12"/>
  <c r="M35" i="12"/>
  <c r="L23" i="12"/>
  <c r="O22" i="13" l="1"/>
  <c r="O40" i="13"/>
  <c r="O34" i="13"/>
  <c r="O36" i="13"/>
  <c r="O38" i="13"/>
  <c r="O41" i="13"/>
  <c r="O37" i="13"/>
  <c r="O60" i="17"/>
  <c r="P59" i="17"/>
  <c r="P58" i="17" s="1"/>
  <c r="P60" i="17" s="1"/>
  <c r="Q59" i="17"/>
  <c r="Q58" i="17" s="1"/>
  <c r="Q60" i="17" s="1"/>
  <c r="S44" i="17"/>
  <c r="S43" i="17" s="1"/>
  <c r="S45" i="17" s="1"/>
  <c r="V24" i="17"/>
  <c r="V23" i="17" s="1"/>
  <c r="O33" i="13"/>
  <c r="O28" i="13"/>
  <c r="O32" i="13"/>
  <c r="P30" i="13"/>
  <c r="N24" i="13"/>
  <c r="O31" i="13"/>
  <c r="O26" i="13"/>
  <c r="O27" i="13"/>
  <c r="O29" i="13"/>
  <c r="N35" i="13"/>
  <c r="N23" i="13"/>
  <c r="N42" i="13" s="1"/>
  <c r="P21" i="13"/>
  <c r="P25" i="13"/>
  <c r="S50" i="17"/>
  <c r="T49" i="17"/>
  <c r="T48" i="17" s="1"/>
  <c r="H13" i="17"/>
  <c r="H5" i="17"/>
  <c r="I48" i="18" s="1"/>
  <c r="U30" i="17"/>
  <c r="V29" i="17"/>
  <c r="V28" i="17" s="1"/>
  <c r="O40" i="17"/>
  <c r="P39" i="17"/>
  <c r="P38" i="17" s="1"/>
  <c r="P65" i="17"/>
  <c r="Q64" i="17"/>
  <c r="Q63" i="17" s="1"/>
  <c r="M55" i="17"/>
  <c r="N54" i="17"/>
  <c r="N53" i="17" s="1"/>
  <c r="Y35" i="17"/>
  <c r="Z34" i="17"/>
  <c r="Z33" i="17" s="1"/>
  <c r="N54" i="12"/>
  <c r="N53" i="12" s="1"/>
  <c r="M55" i="12"/>
  <c r="N44" i="12"/>
  <c r="N43" i="12" s="1"/>
  <c r="M45" i="12"/>
  <c r="Y34" i="12"/>
  <c r="Y33" i="12" s="1"/>
  <c r="Z34" i="12" s="1"/>
  <c r="Z33" i="12" s="1"/>
  <c r="M24" i="12"/>
  <c r="M23" i="12" s="1"/>
  <c r="N15" i="12"/>
  <c r="O14" i="12"/>
  <c r="O13" i="12" s="1"/>
  <c r="Q60" i="12"/>
  <c r="R60" i="12"/>
  <c r="N65" i="12"/>
  <c r="P50" i="12"/>
  <c r="M40" i="12"/>
  <c r="N35" i="12"/>
  <c r="P41" i="13" l="1"/>
  <c r="P34" i="13"/>
  <c r="P37" i="13"/>
  <c r="P22" i="13"/>
  <c r="P38" i="13"/>
  <c r="O24" i="13"/>
  <c r="O35" i="13" s="1"/>
  <c r="O23" i="13" s="1"/>
  <c r="O42" i="13" s="1"/>
  <c r="P36" i="13"/>
  <c r="P40" i="13"/>
  <c r="T44" i="17"/>
  <c r="T43" i="17" s="1"/>
  <c r="R59" i="17"/>
  <c r="R58" i="17" s="1"/>
  <c r="V25" i="17"/>
  <c r="W24" i="17"/>
  <c r="W23" i="17" s="1"/>
  <c r="P27" i="13"/>
  <c r="Q30" i="13"/>
  <c r="P28" i="13"/>
  <c r="P31" i="13"/>
  <c r="P29" i="13"/>
  <c r="P26" i="13"/>
  <c r="P32" i="13"/>
  <c r="P33" i="13"/>
  <c r="Q21" i="13"/>
  <c r="Q25" i="13"/>
  <c r="N55" i="17"/>
  <c r="O54" i="17"/>
  <c r="O53" i="17" s="1"/>
  <c r="R60" i="17"/>
  <c r="S59" i="17"/>
  <c r="S58" i="17" s="1"/>
  <c r="T50" i="17"/>
  <c r="U49" i="17"/>
  <c r="U48" i="17" s="1"/>
  <c r="Z35" i="17"/>
  <c r="AA34" i="17"/>
  <c r="AA33" i="17" s="1"/>
  <c r="Q65" i="17"/>
  <c r="R64" i="17"/>
  <c r="R63" i="17" s="1"/>
  <c r="P40" i="17"/>
  <c r="Q39" i="17"/>
  <c r="Q38" i="17" s="1"/>
  <c r="V30" i="17"/>
  <c r="W29" i="17"/>
  <c r="W28" i="17" s="1"/>
  <c r="T45" i="17"/>
  <c r="U44" i="17"/>
  <c r="U43" i="17" s="1"/>
  <c r="H15" i="17"/>
  <c r="H6" i="17" s="1"/>
  <c r="H4" i="17"/>
  <c r="I97" i="18" s="1"/>
  <c r="I14" i="17"/>
  <c r="O54" i="12"/>
  <c r="O53" i="12" s="1"/>
  <c r="N55" i="12"/>
  <c r="O44" i="12"/>
  <c r="O43" i="12" s="1"/>
  <c r="N45" i="12"/>
  <c r="AA34" i="12"/>
  <c r="AA33" i="12" s="1"/>
  <c r="AB34" i="12" s="1"/>
  <c r="AB33" i="12" s="1"/>
  <c r="AC34" i="12" s="1"/>
  <c r="AC33" i="12" s="1"/>
  <c r="N24" i="12"/>
  <c r="O15" i="12"/>
  <c r="P14" i="12"/>
  <c r="P13" i="12" s="1"/>
  <c r="S60" i="12"/>
  <c r="O65" i="12"/>
  <c r="Q50" i="12"/>
  <c r="N40" i="12"/>
  <c r="O35" i="12"/>
  <c r="Q40" i="13" l="1"/>
  <c r="Q37" i="13"/>
  <c r="Q41" i="13"/>
  <c r="Q36" i="13"/>
  <c r="Q38" i="13"/>
  <c r="Q22" i="13"/>
  <c r="Q34" i="13"/>
  <c r="W25" i="17"/>
  <c r="X24" i="17"/>
  <c r="X23" i="17" s="1"/>
  <c r="Q33" i="13"/>
  <c r="Q26" i="13"/>
  <c r="Q31" i="13"/>
  <c r="R30" i="13"/>
  <c r="Q32" i="13"/>
  <c r="Q29" i="13"/>
  <c r="P24" i="13"/>
  <c r="P35" i="13" s="1"/>
  <c r="Q28" i="13"/>
  <c r="Q27" i="13"/>
  <c r="R21" i="13"/>
  <c r="R25" i="13"/>
  <c r="AA35" i="17"/>
  <c r="AB34" i="17"/>
  <c r="AB33" i="17" s="1"/>
  <c r="S60" i="17"/>
  <c r="T59" i="17"/>
  <c r="T58" i="17" s="1"/>
  <c r="W30" i="17"/>
  <c r="X29" i="17"/>
  <c r="X28" i="17" s="1"/>
  <c r="U50" i="17"/>
  <c r="V49" i="17"/>
  <c r="V48" i="17" s="1"/>
  <c r="O55" i="17"/>
  <c r="P54" i="17"/>
  <c r="P53" i="17" s="1"/>
  <c r="Q40" i="17"/>
  <c r="R39" i="17"/>
  <c r="R38" i="17" s="1"/>
  <c r="U45" i="17"/>
  <c r="V44" i="17"/>
  <c r="V43" i="17" s="1"/>
  <c r="R65" i="17"/>
  <c r="S64" i="17"/>
  <c r="S63" i="17" s="1"/>
  <c r="I13" i="17"/>
  <c r="I5" i="17"/>
  <c r="J48" i="18" s="1"/>
  <c r="P54" i="12"/>
  <c r="P53" i="12" s="1"/>
  <c r="O55" i="12"/>
  <c r="P44" i="12"/>
  <c r="P43" i="12" s="1"/>
  <c r="O45" i="12"/>
  <c r="AD34" i="12"/>
  <c r="AD33" i="12" s="1"/>
  <c r="AE34" i="12" s="1"/>
  <c r="AE33" i="12" s="1"/>
  <c r="AF34" i="12" s="1"/>
  <c r="AF33" i="12" s="1"/>
  <c r="AG34" i="12" s="1"/>
  <c r="AG33" i="12" s="1"/>
  <c r="AH34" i="12" s="1"/>
  <c r="AH33" i="12" s="1"/>
  <c r="AI34" i="12" s="1"/>
  <c r="AI33" i="12" s="1"/>
  <c r="AJ34" i="12" s="1"/>
  <c r="AJ33" i="12" s="1"/>
  <c r="AK34" i="12" s="1"/>
  <c r="AK33" i="12" s="1"/>
  <c r="AL34" i="12" s="1"/>
  <c r="AL33" i="12" s="1"/>
  <c r="AM34" i="12" s="1"/>
  <c r="AM33" i="12" s="1"/>
  <c r="AN34" i="12" s="1"/>
  <c r="AN33" i="12" s="1"/>
  <c r="AO34" i="12" s="1"/>
  <c r="AO33" i="12" s="1"/>
  <c r="T60" i="12"/>
  <c r="P15" i="12"/>
  <c r="Q14" i="12"/>
  <c r="Q13" i="12" s="1"/>
  <c r="P65" i="12"/>
  <c r="R50" i="12"/>
  <c r="O40" i="12"/>
  <c r="P35" i="12"/>
  <c r="R36" i="13" l="1"/>
  <c r="R38" i="13"/>
  <c r="R40" i="13"/>
  <c r="R41" i="13"/>
  <c r="R34" i="13"/>
  <c r="R22" i="13"/>
  <c r="R37" i="13"/>
  <c r="X25" i="17"/>
  <c r="Y24" i="17"/>
  <c r="Y23" i="17" s="1"/>
  <c r="R27" i="13"/>
  <c r="R32" i="13"/>
  <c r="R26" i="13"/>
  <c r="P23" i="13"/>
  <c r="P42" i="13" s="1"/>
  <c r="Q24" i="13"/>
  <c r="R28" i="13"/>
  <c r="R29" i="13"/>
  <c r="S30" i="13"/>
  <c r="R31" i="13"/>
  <c r="R33" i="13"/>
  <c r="S21" i="13"/>
  <c r="Q35" i="13"/>
  <c r="Q23" i="13" s="1"/>
  <c r="Q42" i="13" s="1"/>
  <c r="S25" i="13"/>
  <c r="P55" i="17"/>
  <c r="Q54" i="17"/>
  <c r="Q53" i="17" s="1"/>
  <c r="X30" i="17"/>
  <c r="Y29" i="17"/>
  <c r="Y28" i="17" s="1"/>
  <c r="V45" i="17"/>
  <c r="W44" i="17"/>
  <c r="W43" i="17" s="1"/>
  <c r="I4" i="17"/>
  <c r="J97" i="18" s="1"/>
  <c r="I15" i="17"/>
  <c r="I6" i="17" s="1"/>
  <c r="J14" i="17"/>
  <c r="S65" i="17"/>
  <c r="T64" i="17"/>
  <c r="T63" i="17" s="1"/>
  <c r="V50" i="17"/>
  <c r="W49" i="17"/>
  <c r="W48" i="17" s="1"/>
  <c r="T60" i="17"/>
  <c r="U59" i="17"/>
  <c r="U58" i="17" s="1"/>
  <c r="AB35" i="17"/>
  <c r="AC34" i="17"/>
  <c r="AC33" i="17" s="1"/>
  <c r="R40" i="17"/>
  <c r="S39" i="17"/>
  <c r="S38" i="17" s="1"/>
  <c r="Q54" i="12"/>
  <c r="Q53" i="12" s="1"/>
  <c r="P55" i="12"/>
  <c r="Q44" i="12"/>
  <c r="Q43" i="12" s="1"/>
  <c r="P45" i="12"/>
  <c r="V60" i="12"/>
  <c r="Q15" i="12"/>
  <c r="R14" i="12"/>
  <c r="R13" i="12" s="1"/>
  <c r="Q65" i="12"/>
  <c r="S50" i="12"/>
  <c r="P40" i="12"/>
  <c r="Q35" i="12"/>
  <c r="S34" i="13" l="1"/>
  <c r="S22" i="13"/>
  <c r="S41" i="13"/>
  <c r="S36" i="13"/>
  <c r="S37" i="13"/>
  <c r="S40" i="13"/>
  <c r="S38" i="13"/>
  <c r="Y25" i="17"/>
  <c r="Z24" i="17"/>
  <c r="Z23" i="17" s="1"/>
  <c r="S33" i="13"/>
  <c r="T30" i="13"/>
  <c r="S28" i="13"/>
  <c r="S26" i="13"/>
  <c r="S27" i="13"/>
  <c r="S31" i="13"/>
  <c r="S29" i="13"/>
  <c r="S32" i="13"/>
  <c r="R24" i="13"/>
  <c r="R35" i="13" s="1"/>
  <c r="R23" i="13" s="1"/>
  <c r="R42" i="13" s="1"/>
  <c r="T25" i="13"/>
  <c r="T21" i="13"/>
  <c r="W45" i="17"/>
  <c r="X44" i="17"/>
  <c r="X43" i="17" s="1"/>
  <c r="AC35" i="17"/>
  <c r="AD34" i="17"/>
  <c r="AD33" i="17" s="1"/>
  <c r="W50" i="17"/>
  <c r="X49" i="17"/>
  <c r="X48" i="17" s="1"/>
  <c r="J5" i="17"/>
  <c r="K48" i="18" s="1"/>
  <c r="J13" i="17"/>
  <c r="Y30" i="17"/>
  <c r="Z29" i="17"/>
  <c r="Z28" i="17" s="1"/>
  <c r="Q55" i="17"/>
  <c r="R54" i="17"/>
  <c r="R53" i="17" s="1"/>
  <c r="S40" i="17"/>
  <c r="T39" i="17"/>
  <c r="T38" i="17" s="1"/>
  <c r="U60" i="17"/>
  <c r="V59" i="17"/>
  <c r="V58" i="17" s="1"/>
  <c r="T65" i="17"/>
  <c r="U64" i="17"/>
  <c r="U63" i="17" s="1"/>
  <c r="R54" i="12"/>
  <c r="R53" i="12" s="1"/>
  <c r="Q55" i="12"/>
  <c r="R44" i="12"/>
  <c r="R43" i="12" s="1"/>
  <c r="Q45" i="12"/>
  <c r="W60" i="12"/>
  <c r="U60" i="12"/>
  <c r="R15" i="12"/>
  <c r="S14" i="12"/>
  <c r="S13" i="12" s="1"/>
  <c r="R65" i="12"/>
  <c r="T50" i="12"/>
  <c r="Q40" i="12"/>
  <c r="R35" i="12"/>
  <c r="T38" i="13" l="1"/>
  <c r="S24" i="13"/>
  <c r="T37" i="13"/>
  <c r="T36" i="13"/>
  <c r="T40" i="13"/>
  <c r="T41" i="13"/>
  <c r="T22" i="13"/>
  <c r="T34" i="13"/>
  <c r="Z25" i="17"/>
  <c r="AA24" i="17"/>
  <c r="AA23" i="17" s="1"/>
  <c r="T32" i="13"/>
  <c r="T31" i="13"/>
  <c r="T26" i="13"/>
  <c r="U30" i="13"/>
  <c r="T29" i="13"/>
  <c r="T27" i="13"/>
  <c r="T28" i="13"/>
  <c r="T33" i="13"/>
  <c r="U21" i="13"/>
  <c r="S35" i="13"/>
  <c r="S23" i="13" s="1"/>
  <c r="S42" i="13" s="1"/>
  <c r="U25" i="13"/>
  <c r="U65" i="17"/>
  <c r="V64" i="17"/>
  <c r="V63" i="17" s="1"/>
  <c r="AD35" i="17"/>
  <c r="AE34" i="17"/>
  <c r="AE33" i="17" s="1"/>
  <c r="T40" i="17"/>
  <c r="U39" i="17"/>
  <c r="U38" i="17" s="1"/>
  <c r="J4" i="17"/>
  <c r="K97" i="18" s="1"/>
  <c r="J15" i="17"/>
  <c r="J6" i="17" s="1"/>
  <c r="K14" i="17"/>
  <c r="V60" i="17"/>
  <c r="W59" i="17"/>
  <c r="W58" i="17" s="1"/>
  <c r="Z30" i="17"/>
  <c r="AA29" i="17"/>
  <c r="AA28" i="17" s="1"/>
  <c r="X45" i="17"/>
  <c r="Y44" i="17"/>
  <c r="Y43" i="17" s="1"/>
  <c r="R55" i="17"/>
  <c r="S54" i="17"/>
  <c r="S53" i="17" s="1"/>
  <c r="X50" i="17"/>
  <c r="Y49" i="17"/>
  <c r="Y48" i="17" s="1"/>
  <c r="S54" i="12"/>
  <c r="S53" i="12" s="1"/>
  <c r="R55" i="12"/>
  <c r="S44" i="12"/>
  <c r="S43" i="12" s="1"/>
  <c r="R45" i="12"/>
  <c r="S15" i="12"/>
  <c r="T14" i="12"/>
  <c r="T13" i="12" s="1"/>
  <c r="S65" i="12"/>
  <c r="X60" i="12"/>
  <c r="U50" i="12"/>
  <c r="R40" i="12"/>
  <c r="S35" i="12"/>
  <c r="U34" i="13" l="1"/>
  <c r="U40" i="13"/>
  <c r="U38" i="13"/>
  <c r="U22" i="13"/>
  <c r="U37" i="13"/>
  <c r="U41" i="13"/>
  <c r="U36" i="13"/>
  <c r="AA25" i="17"/>
  <c r="AB24" i="17"/>
  <c r="AB23" i="17" s="1"/>
  <c r="U33" i="13"/>
  <c r="U27" i="13"/>
  <c r="V30" i="13"/>
  <c r="U31" i="13"/>
  <c r="U28" i="13"/>
  <c r="U29" i="13"/>
  <c r="U26" i="13"/>
  <c r="U32" i="13"/>
  <c r="T24" i="13"/>
  <c r="T23" i="13" s="1"/>
  <c r="T42" i="13" s="1"/>
  <c r="T35" i="13"/>
  <c r="V21" i="13"/>
  <c r="V25" i="13"/>
  <c r="U40" i="17"/>
  <c r="V39" i="17"/>
  <c r="V38" i="17" s="1"/>
  <c r="S55" i="17"/>
  <c r="T54" i="17"/>
  <c r="T53" i="17" s="1"/>
  <c r="AA30" i="17"/>
  <c r="AB29" i="17"/>
  <c r="AB28" i="17" s="1"/>
  <c r="K5" i="17"/>
  <c r="L48" i="18" s="1"/>
  <c r="K13" i="17"/>
  <c r="AE35" i="17"/>
  <c r="AF34" i="17"/>
  <c r="AF33" i="17" s="1"/>
  <c r="V65" i="17"/>
  <c r="W64" i="17"/>
  <c r="W63" i="17" s="1"/>
  <c r="Y50" i="17"/>
  <c r="Z49" i="17"/>
  <c r="Z48" i="17" s="1"/>
  <c r="Y45" i="17"/>
  <c r="Z44" i="17"/>
  <c r="Z43" i="17" s="1"/>
  <c r="W60" i="17"/>
  <c r="X59" i="17"/>
  <c r="X58" i="17" s="1"/>
  <c r="T54" i="12"/>
  <c r="T53" i="12" s="1"/>
  <c r="S55" i="12"/>
  <c r="T44" i="12"/>
  <c r="T43" i="12" s="1"/>
  <c r="S45" i="12"/>
  <c r="T15" i="12"/>
  <c r="U14" i="12"/>
  <c r="U13" i="12" s="1"/>
  <c r="T65" i="12"/>
  <c r="Y60" i="12"/>
  <c r="V50" i="12"/>
  <c r="S40" i="12"/>
  <c r="T35" i="12"/>
  <c r="V38" i="13" l="1"/>
  <c r="V41" i="13"/>
  <c r="V22" i="13"/>
  <c r="V34" i="13"/>
  <c r="V36" i="13"/>
  <c r="V37" i="13"/>
  <c r="V40" i="13"/>
  <c r="AB25" i="17"/>
  <c r="AC24" i="17"/>
  <c r="AC23" i="17" s="1"/>
  <c r="AC25" i="17" s="1"/>
  <c r="V32" i="13"/>
  <c r="V29" i="13"/>
  <c r="U24" i="13"/>
  <c r="V31" i="13"/>
  <c r="V27" i="13"/>
  <c r="V26" i="13"/>
  <c r="V28" i="13"/>
  <c r="W30" i="13"/>
  <c r="V33" i="13"/>
  <c r="W21" i="13"/>
  <c r="U35" i="13"/>
  <c r="U23" i="13" s="1"/>
  <c r="U42" i="13" s="1"/>
  <c r="V24" i="13"/>
  <c r="W25" i="13"/>
  <c r="X60" i="17"/>
  <c r="Y59" i="17"/>
  <c r="Y58" i="17" s="1"/>
  <c r="AF35" i="17"/>
  <c r="AG34" i="17"/>
  <c r="AG33" i="17" s="1"/>
  <c r="Z50" i="17"/>
  <c r="AA49" i="17"/>
  <c r="AA48" i="17" s="1"/>
  <c r="AB30" i="17"/>
  <c r="AC29" i="17"/>
  <c r="AC28" i="17" s="1"/>
  <c r="W65" i="17"/>
  <c r="X64" i="17"/>
  <c r="X63" i="17" s="1"/>
  <c r="K15" i="17"/>
  <c r="K6" i="17" s="1"/>
  <c r="K4" i="17"/>
  <c r="L97" i="18" s="1"/>
  <c r="L14" i="17"/>
  <c r="V40" i="17"/>
  <c r="W39" i="17"/>
  <c r="W38" i="17" s="1"/>
  <c r="Z45" i="17"/>
  <c r="AA44" i="17"/>
  <c r="AA43" i="17" s="1"/>
  <c r="T55" i="17"/>
  <c r="U54" i="17"/>
  <c r="U53" i="17" s="1"/>
  <c r="U54" i="12"/>
  <c r="U53" i="12" s="1"/>
  <c r="T55" i="12"/>
  <c r="U44" i="12"/>
  <c r="U43" i="12" s="1"/>
  <c r="T45" i="12"/>
  <c r="U15" i="12"/>
  <c r="V14" i="12"/>
  <c r="V13" i="12" s="1"/>
  <c r="V15" i="12" s="1"/>
  <c r="U65" i="12"/>
  <c r="Z60" i="12"/>
  <c r="W50" i="12"/>
  <c r="T40" i="12"/>
  <c r="W41" i="13" l="1"/>
  <c r="W37" i="13"/>
  <c r="W36" i="13"/>
  <c r="W22" i="13"/>
  <c r="W38" i="13"/>
  <c r="W40" i="13"/>
  <c r="W34" i="13"/>
  <c r="AD24" i="17"/>
  <c r="AD23" i="17" s="1"/>
  <c r="W33" i="13"/>
  <c r="W26" i="13"/>
  <c r="W31" i="13"/>
  <c r="W29" i="13"/>
  <c r="X30" i="13"/>
  <c r="W28" i="13"/>
  <c r="W27" i="13"/>
  <c r="W32" i="13"/>
  <c r="X25" i="13"/>
  <c r="X21" i="13"/>
  <c r="V35" i="13"/>
  <c r="V23" i="13" s="1"/>
  <c r="V42" i="13" s="1"/>
  <c r="X65" i="17"/>
  <c r="Y64" i="17"/>
  <c r="Y63" i="17" s="1"/>
  <c r="AA50" i="17"/>
  <c r="AB49" i="17"/>
  <c r="AB48" i="17" s="1"/>
  <c r="AG35" i="17"/>
  <c r="AH34" i="17"/>
  <c r="AH33" i="17" s="1"/>
  <c r="AA45" i="17"/>
  <c r="AB44" i="17"/>
  <c r="AB43" i="17" s="1"/>
  <c r="L13" i="17"/>
  <c r="L5" i="17"/>
  <c r="M48" i="18" s="1"/>
  <c r="AC30" i="17"/>
  <c r="AD29" i="17"/>
  <c r="AD28" i="17" s="1"/>
  <c r="Y60" i="17"/>
  <c r="Z59" i="17"/>
  <c r="Z58" i="17" s="1"/>
  <c r="U55" i="17"/>
  <c r="V54" i="17"/>
  <c r="V53" i="17" s="1"/>
  <c r="W40" i="17"/>
  <c r="X39" i="17"/>
  <c r="X38" i="17" s="1"/>
  <c r="V54" i="12"/>
  <c r="V53" i="12" s="1"/>
  <c r="U55" i="12"/>
  <c r="V44" i="12"/>
  <c r="V43" i="12" s="1"/>
  <c r="U45" i="12"/>
  <c r="U35" i="12"/>
  <c r="W14" i="12"/>
  <c r="W13" i="12" s="1"/>
  <c r="W15" i="12" s="1"/>
  <c r="V65" i="12"/>
  <c r="AA60" i="12"/>
  <c r="X50" i="12"/>
  <c r="U40" i="12"/>
  <c r="V35" i="12"/>
  <c r="X34" i="13" l="1"/>
  <c r="X40" i="13"/>
  <c r="X38" i="13"/>
  <c r="X22" i="13"/>
  <c r="X37" i="13"/>
  <c r="X41" i="13"/>
  <c r="W24" i="13"/>
  <c r="X36" i="13"/>
  <c r="AE24" i="17"/>
  <c r="AE23" i="17" s="1"/>
  <c r="AD25" i="17"/>
  <c r="X32" i="13"/>
  <c r="X29" i="13"/>
  <c r="X27" i="13"/>
  <c r="Y30" i="13"/>
  <c r="X31" i="13"/>
  <c r="X33" i="13"/>
  <c r="X28" i="13"/>
  <c r="X26" i="13"/>
  <c r="W35" i="13"/>
  <c r="W23" i="13" s="1"/>
  <c r="W42" i="13" s="1"/>
  <c r="Y21" i="13"/>
  <c r="Y25" i="13"/>
  <c r="X24" i="13"/>
  <c r="X40" i="17"/>
  <c r="Y39" i="17"/>
  <c r="Y38" i="17" s="1"/>
  <c r="AD30" i="17"/>
  <c r="AE29" i="17"/>
  <c r="AE28" i="17" s="1"/>
  <c r="AB50" i="17"/>
  <c r="AC49" i="17"/>
  <c r="AC48" i="17" s="1"/>
  <c r="Z60" i="17"/>
  <c r="AA59" i="17"/>
  <c r="AA58" i="17" s="1"/>
  <c r="AB45" i="17"/>
  <c r="AC44" i="17"/>
  <c r="AC43" i="17" s="1"/>
  <c r="V55" i="17"/>
  <c r="W54" i="17"/>
  <c r="W53" i="17" s="1"/>
  <c r="AH35" i="17"/>
  <c r="AI34" i="17"/>
  <c r="AI33" i="17" s="1"/>
  <c r="Y65" i="17"/>
  <c r="Z64" i="17"/>
  <c r="Z63" i="17" s="1"/>
  <c r="L15" i="17"/>
  <c r="L6" i="17" s="1"/>
  <c r="L4" i="17"/>
  <c r="M97" i="18" s="1"/>
  <c r="M14" i="17"/>
  <c r="W54" i="12"/>
  <c r="W53" i="12" s="1"/>
  <c r="V55" i="12"/>
  <c r="W44" i="12"/>
  <c r="W43" i="12" s="1"/>
  <c r="V45" i="12"/>
  <c r="X14" i="12"/>
  <c r="X13" i="12" s="1"/>
  <c r="X15" i="12" s="1"/>
  <c r="W65" i="12"/>
  <c r="AB60" i="12"/>
  <c r="Y50" i="12"/>
  <c r="V40" i="12"/>
  <c r="W35" i="12"/>
  <c r="Y34" i="13" l="1"/>
  <c r="Y40" i="13"/>
  <c r="Y36" i="13"/>
  <c r="Y37" i="13"/>
  <c r="Y38" i="13"/>
  <c r="Y41" i="13"/>
  <c r="Y22" i="13"/>
  <c r="AF24" i="17"/>
  <c r="AF23" i="17" s="1"/>
  <c r="AF25" i="17" s="1"/>
  <c r="AE25" i="17"/>
  <c r="Y33" i="13"/>
  <c r="Y29" i="13"/>
  <c r="Y26" i="13"/>
  <c r="Z30" i="13"/>
  <c r="Y28" i="13"/>
  <c r="Y31" i="13"/>
  <c r="Y27" i="13"/>
  <c r="Y32" i="13"/>
  <c r="Z21" i="13"/>
  <c r="X35" i="13"/>
  <c r="X23" i="13" s="1"/>
  <c r="X42" i="13" s="1"/>
  <c r="Z25" i="13"/>
  <c r="W55" i="17"/>
  <c r="X54" i="17"/>
  <c r="X53" i="17" s="1"/>
  <c r="AE30" i="17"/>
  <c r="AF29" i="17"/>
  <c r="AF28" i="17" s="1"/>
  <c r="Z65" i="17"/>
  <c r="AA64" i="17"/>
  <c r="AA63" i="17" s="1"/>
  <c r="AA60" i="17"/>
  <c r="AB59" i="17"/>
  <c r="AB58" i="17" s="1"/>
  <c r="AI35" i="17"/>
  <c r="AJ34" i="17"/>
  <c r="AJ33" i="17" s="1"/>
  <c r="AC50" i="17"/>
  <c r="AD49" i="17"/>
  <c r="AD48" i="17" s="1"/>
  <c r="Y40" i="17"/>
  <c r="Z39" i="17"/>
  <c r="Z38" i="17" s="1"/>
  <c r="AC45" i="17"/>
  <c r="AD44" i="17"/>
  <c r="AD43" i="17" s="1"/>
  <c r="M13" i="17"/>
  <c r="M5" i="17"/>
  <c r="N48" i="18" s="1"/>
  <c r="X54" i="12"/>
  <c r="X53" i="12" s="1"/>
  <c r="W55" i="12"/>
  <c r="X44" i="12"/>
  <c r="X43" i="12" s="1"/>
  <c r="W45" i="12"/>
  <c r="Y14" i="12"/>
  <c r="Y13" i="12" s="1"/>
  <c r="Y15" i="12" s="1"/>
  <c r="X65" i="12"/>
  <c r="AC60" i="12"/>
  <c r="Z50" i="12"/>
  <c r="W40" i="12"/>
  <c r="X35" i="12"/>
  <c r="Z41" i="13" l="1"/>
  <c r="Z37" i="13"/>
  <c r="Z22" i="13"/>
  <c r="Z38" i="13"/>
  <c r="Z40" i="13"/>
  <c r="Y24" i="13"/>
  <c r="Z36" i="13"/>
  <c r="Z34" i="13"/>
  <c r="AG24" i="17"/>
  <c r="AG23" i="17" s="1"/>
  <c r="AG25" i="17" s="1"/>
  <c r="Z32" i="13"/>
  <c r="Z29" i="13"/>
  <c r="Z27" i="13"/>
  <c r="Z28" i="13"/>
  <c r="AA30" i="13"/>
  <c r="Z33" i="13"/>
  <c r="Z31" i="13"/>
  <c r="Z26" i="13"/>
  <c r="Y35" i="13"/>
  <c r="Y23" i="13" s="1"/>
  <c r="Y42" i="13" s="1"/>
  <c r="AA21" i="13"/>
  <c r="AA25" i="13"/>
  <c r="Z24" i="13"/>
  <c r="AD50" i="17"/>
  <c r="AE49" i="17"/>
  <c r="AE48" i="17" s="1"/>
  <c r="AF30" i="17"/>
  <c r="AG29" i="17"/>
  <c r="AG28" i="17" s="1"/>
  <c r="AB60" i="17"/>
  <c r="AC59" i="17"/>
  <c r="AC58" i="17" s="1"/>
  <c r="M4" i="17"/>
  <c r="N97" i="18" s="1"/>
  <c r="M15" i="17"/>
  <c r="M6" i="17" s="1"/>
  <c r="N14" i="17"/>
  <c r="AD45" i="17"/>
  <c r="AE44" i="17"/>
  <c r="AE43" i="17" s="1"/>
  <c r="AJ35" i="17"/>
  <c r="AK34" i="17"/>
  <c r="AK33" i="17" s="1"/>
  <c r="X55" i="17"/>
  <c r="Y54" i="17"/>
  <c r="Y53" i="17" s="1"/>
  <c r="Z40" i="17"/>
  <c r="AA39" i="17"/>
  <c r="AA38" i="17" s="1"/>
  <c r="AA65" i="17"/>
  <c r="AB64" i="17"/>
  <c r="AB63" i="17" s="1"/>
  <c r="Y54" i="12"/>
  <c r="Y53" i="12" s="1"/>
  <c r="X55" i="12"/>
  <c r="Y44" i="12"/>
  <c r="Y43" i="12" s="1"/>
  <c r="X45" i="12"/>
  <c r="Z14" i="12"/>
  <c r="Z13" i="12" s="1"/>
  <c r="Z15" i="12" s="1"/>
  <c r="Y65" i="12"/>
  <c r="AD60" i="12"/>
  <c r="AA50" i="12"/>
  <c r="X40" i="12"/>
  <c r="Y35" i="12"/>
  <c r="AA36" i="13" l="1"/>
  <c r="AA41" i="13"/>
  <c r="AA22" i="13"/>
  <c r="AA37" i="13"/>
  <c r="AA40" i="13"/>
  <c r="AA34" i="13"/>
  <c r="AA38" i="13"/>
  <c r="AH24" i="17"/>
  <c r="AH23" i="17" s="1"/>
  <c r="AA31" i="13"/>
  <c r="AA27" i="13"/>
  <c r="AB30" i="13"/>
  <c r="AA32" i="13"/>
  <c r="AA26" i="13"/>
  <c r="AA33" i="13"/>
  <c r="AA28" i="13"/>
  <c r="AA29" i="13"/>
  <c r="AB21" i="13"/>
  <c r="Z35" i="13"/>
  <c r="Z23" i="13" s="1"/>
  <c r="Z42" i="13" s="1"/>
  <c r="AB25" i="13"/>
  <c r="AC60" i="17"/>
  <c r="AD59" i="17"/>
  <c r="AD58" i="17" s="1"/>
  <c r="AG30" i="17"/>
  <c r="AH29" i="17"/>
  <c r="AH28" i="17" s="1"/>
  <c r="AA40" i="17"/>
  <c r="AB39" i="17"/>
  <c r="AB38" i="17" s="1"/>
  <c r="AK35" i="17"/>
  <c r="AL34" i="17"/>
  <c r="AL33" i="17" s="1"/>
  <c r="N5" i="17"/>
  <c r="O48" i="18" s="1"/>
  <c r="N13" i="17"/>
  <c r="AE50" i="17"/>
  <c r="AF49" i="17"/>
  <c r="AF48" i="17" s="1"/>
  <c r="AB65" i="17"/>
  <c r="AC64" i="17"/>
  <c r="AC63" i="17" s="1"/>
  <c r="Y55" i="17"/>
  <c r="Z54" i="17"/>
  <c r="Z53" i="17" s="1"/>
  <c r="AE45" i="17"/>
  <c r="AF44" i="17"/>
  <c r="AF43" i="17" s="1"/>
  <c r="Z54" i="12"/>
  <c r="Z53" i="12" s="1"/>
  <c r="Y55" i="12"/>
  <c r="Z44" i="12"/>
  <c r="Z43" i="12" s="1"/>
  <c r="Y45" i="12"/>
  <c r="AA14" i="12"/>
  <c r="AA13" i="12" s="1"/>
  <c r="Z65" i="12"/>
  <c r="AE60" i="12"/>
  <c r="AB50" i="12"/>
  <c r="Y40" i="12"/>
  <c r="Z35" i="12"/>
  <c r="AB37" i="13" l="1"/>
  <c r="AB36" i="13"/>
  <c r="AB22" i="13"/>
  <c r="AB34" i="13"/>
  <c r="AB40" i="13"/>
  <c r="AB41" i="13"/>
  <c r="AB38" i="13"/>
  <c r="AI24" i="17"/>
  <c r="AI23" i="17" s="1"/>
  <c r="AH25" i="17"/>
  <c r="AB28" i="13"/>
  <c r="AC30" i="13"/>
  <c r="AB27" i="13"/>
  <c r="AB29" i="13"/>
  <c r="AB33" i="13"/>
  <c r="AB32" i="13"/>
  <c r="AB26" i="13"/>
  <c r="AA24" i="13"/>
  <c r="AB31" i="13"/>
  <c r="AC21" i="13"/>
  <c r="AC25" i="13"/>
  <c r="AB24" i="13"/>
  <c r="AF45" i="17"/>
  <c r="AG44" i="17"/>
  <c r="AG43" i="17" s="1"/>
  <c r="AH30" i="17"/>
  <c r="AI29" i="17"/>
  <c r="AI28" i="17" s="1"/>
  <c r="AC65" i="17"/>
  <c r="AD64" i="17"/>
  <c r="AD63" i="17" s="1"/>
  <c r="AL35" i="17"/>
  <c r="AM34" i="17"/>
  <c r="AM33" i="17" s="1"/>
  <c r="AF50" i="17"/>
  <c r="AG49" i="17"/>
  <c r="AG48" i="17" s="1"/>
  <c r="N4" i="17"/>
  <c r="O97" i="18" s="1"/>
  <c r="N15" i="17"/>
  <c r="N6" i="17" s="1"/>
  <c r="O14" i="17"/>
  <c r="AD60" i="17"/>
  <c r="AE59" i="17"/>
  <c r="AE58" i="17" s="1"/>
  <c r="Z55" i="17"/>
  <c r="AA54" i="17"/>
  <c r="AA53" i="17" s="1"/>
  <c r="AB40" i="17"/>
  <c r="AC39" i="17"/>
  <c r="AC38" i="17" s="1"/>
  <c r="AA54" i="12"/>
  <c r="AA53" i="12" s="1"/>
  <c r="Z55" i="12"/>
  <c r="AA44" i="12"/>
  <c r="AA43" i="12" s="1"/>
  <c r="Z45" i="12"/>
  <c r="AA15" i="12"/>
  <c r="AB14" i="12"/>
  <c r="AB13" i="12" s="1"/>
  <c r="AB15" i="12" s="1"/>
  <c r="AA65" i="12"/>
  <c r="AF60" i="12"/>
  <c r="AC50" i="12"/>
  <c r="Z40" i="12"/>
  <c r="AA35" i="12"/>
  <c r="AC37" i="13" l="1"/>
  <c r="AC38" i="13"/>
  <c r="AC34" i="13"/>
  <c r="AC36" i="13"/>
  <c r="AC40" i="13"/>
  <c r="AC22" i="13"/>
  <c r="AC41" i="13"/>
  <c r="AI25" i="17"/>
  <c r="AJ24" i="17"/>
  <c r="AJ23" i="17" s="1"/>
  <c r="AJ25" i="17" s="1"/>
  <c r="AA35" i="13"/>
  <c r="AA23" i="13" s="1"/>
  <c r="AA42" i="13" s="1"/>
  <c r="AC32" i="13"/>
  <c r="AC29" i="13"/>
  <c r="AD30" i="13"/>
  <c r="AC31" i="13"/>
  <c r="AC26" i="13"/>
  <c r="AC33" i="13"/>
  <c r="AC27" i="13"/>
  <c r="AC28" i="13"/>
  <c r="AD21" i="13"/>
  <c r="AB35" i="13"/>
  <c r="AB23" i="13" s="1"/>
  <c r="AB42" i="13" s="1"/>
  <c r="AD25" i="13"/>
  <c r="AG50" i="17"/>
  <c r="AH49" i="17"/>
  <c r="AH48" i="17" s="1"/>
  <c r="AD65" i="17"/>
  <c r="AE64" i="17"/>
  <c r="AE63" i="17" s="1"/>
  <c r="AA55" i="17"/>
  <c r="AB54" i="17"/>
  <c r="AB53" i="17" s="1"/>
  <c r="O5" i="17"/>
  <c r="P48" i="18" s="1"/>
  <c r="O13" i="17"/>
  <c r="AM35" i="17"/>
  <c r="AN34" i="17"/>
  <c r="AN33" i="17" s="1"/>
  <c r="AI30" i="17"/>
  <c r="AJ29" i="17"/>
  <c r="AJ28" i="17" s="1"/>
  <c r="AG45" i="17"/>
  <c r="AH44" i="17"/>
  <c r="AH43" i="17" s="1"/>
  <c r="AC40" i="17"/>
  <c r="AD39" i="17"/>
  <c r="AD38" i="17" s="1"/>
  <c r="AE60" i="17"/>
  <c r="AF59" i="17"/>
  <c r="AF58" i="17" s="1"/>
  <c r="AB54" i="12"/>
  <c r="AB53" i="12" s="1"/>
  <c r="AA55" i="12"/>
  <c r="AB44" i="12"/>
  <c r="AB43" i="12" s="1"/>
  <c r="AA45" i="12"/>
  <c r="AC14" i="12"/>
  <c r="AC13" i="12" s="1"/>
  <c r="AC15" i="12" s="1"/>
  <c r="AB65" i="12"/>
  <c r="AG60" i="12"/>
  <c r="AD50" i="12"/>
  <c r="AA40" i="12"/>
  <c r="AB35" i="12"/>
  <c r="AD40" i="13" l="1"/>
  <c r="AD38" i="13"/>
  <c r="AD34" i="13"/>
  <c r="AD36" i="13"/>
  <c r="AD22" i="13"/>
  <c r="AD41" i="13"/>
  <c r="AD37" i="13"/>
  <c r="AK24" i="17"/>
  <c r="AK23" i="17" s="1"/>
  <c r="AK25" i="17" s="1"/>
  <c r="AD28" i="13"/>
  <c r="AD32" i="13"/>
  <c r="AD33" i="13"/>
  <c r="AD31" i="13"/>
  <c r="AD26" i="13"/>
  <c r="AE30" i="13"/>
  <c r="AC24" i="13"/>
  <c r="AC35" i="13" s="1"/>
  <c r="AC23" i="13" s="1"/>
  <c r="AC42" i="13" s="1"/>
  <c r="AD27" i="13"/>
  <c r="AD29" i="13"/>
  <c r="AE21" i="13"/>
  <c r="AE25" i="13"/>
  <c r="AF60" i="17"/>
  <c r="AG59" i="17"/>
  <c r="AG58" i="17" s="1"/>
  <c r="AH45" i="17"/>
  <c r="AI44" i="17"/>
  <c r="AI43" i="17" s="1"/>
  <c r="AN35" i="17"/>
  <c r="AO34" i="17"/>
  <c r="AO33" i="17" s="1"/>
  <c r="AO35" i="17" s="1"/>
  <c r="AB55" i="17"/>
  <c r="AC54" i="17"/>
  <c r="AC53" i="17" s="1"/>
  <c r="AE65" i="17"/>
  <c r="AF64" i="17"/>
  <c r="AF63" i="17" s="1"/>
  <c r="AD40" i="17"/>
  <c r="AE39" i="17"/>
  <c r="AE38" i="17" s="1"/>
  <c r="AJ30" i="17"/>
  <c r="AK29" i="17"/>
  <c r="AK28" i="17" s="1"/>
  <c r="O15" i="17"/>
  <c r="O6" i="17" s="1"/>
  <c r="O4" i="17"/>
  <c r="P97" i="18" s="1"/>
  <c r="P14" i="17"/>
  <c r="AH50" i="17"/>
  <c r="AI49" i="17"/>
  <c r="AI48" i="17" s="1"/>
  <c r="AC54" i="12"/>
  <c r="AC53" i="12" s="1"/>
  <c r="AB55" i="12"/>
  <c r="AC44" i="12"/>
  <c r="AC43" i="12" s="1"/>
  <c r="AB45" i="12"/>
  <c r="AD14" i="12"/>
  <c r="AD13" i="12" s="1"/>
  <c r="AD15" i="12" s="1"/>
  <c r="AC65" i="12"/>
  <c r="AH60" i="12"/>
  <c r="AE50" i="12"/>
  <c r="AB40" i="12"/>
  <c r="AC35" i="12"/>
  <c r="AE41" i="13" l="1"/>
  <c r="AE36" i="13"/>
  <c r="AE37" i="13"/>
  <c r="AE22" i="13"/>
  <c r="AE34" i="13"/>
  <c r="AE40" i="13"/>
  <c r="AE38" i="13"/>
  <c r="AL24" i="17"/>
  <c r="AL23" i="17" s="1"/>
  <c r="AE32" i="13"/>
  <c r="AE27" i="13"/>
  <c r="AD24" i="13"/>
  <c r="AD35" i="13" s="1"/>
  <c r="AD23" i="13" s="1"/>
  <c r="AD42" i="13" s="1"/>
  <c r="AE29" i="13"/>
  <c r="AF30" i="13"/>
  <c r="AE31" i="13"/>
  <c r="AE26" i="13"/>
  <c r="AE33" i="13"/>
  <c r="AE28" i="13"/>
  <c r="AF21" i="13"/>
  <c r="AF25" i="13"/>
  <c r="AE40" i="17"/>
  <c r="AF39" i="17"/>
  <c r="AF38" i="17" s="1"/>
  <c r="AC55" i="17"/>
  <c r="AD54" i="17"/>
  <c r="AD53" i="17" s="1"/>
  <c r="AI45" i="17"/>
  <c r="AJ44" i="17"/>
  <c r="AJ43" i="17" s="1"/>
  <c r="AK30" i="17"/>
  <c r="AL29" i="17"/>
  <c r="AL28" i="17" s="1"/>
  <c r="AF65" i="17"/>
  <c r="AG64" i="17"/>
  <c r="AG63" i="17" s="1"/>
  <c r="AG60" i="17"/>
  <c r="AH59" i="17"/>
  <c r="AH58" i="17" s="1"/>
  <c r="AI50" i="17"/>
  <c r="AJ49" i="17"/>
  <c r="AJ48" i="17" s="1"/>
  <c r="P5" i="17"/>
  <c r="Q48" i="18" s="1"/>
  <c r="P13" i="17"/>
  <c r="AD54" i="12"/>
  <c r="AD53" i="12" s="1"/>
  <c r="AC55" i="12"/>
  <c r="AD44" i="12"/>
  <c r="AD43" i="12" s="1"/>
  <c r="AC45" i="12"/>
  <c r="AE14" i="12"/>
  <c r="AE13" i="12" s="1"/>
  <c r="AE15" i="12" s="1"/>
  <c r="AD65" i="12"/>
  <c r="AI60" i="12"/>
  <c r="AF50" i="12"/>
  <c r="AC40" i="12"/>
  <c r="AD35" i="12"/>
  <c r="AF22" i="13" l="1"/>
  <c r="AE24" i="13"/>
  <c r="AE23" i="13" s="1"/>
  <c r="AE42" i="13" s="1"/>
  <c r="AF38" i="13"/>
  <c r="AF34" i="13"/>
  <c r="AF37" i="13"/>
  <c r="AF36" i="13"/>
  <c r="AF40" i="13"/>
  <c r="AF41" i="13"/>
  <c r="AL25" i="17"/>
  <c r="AM24" i="17"/>
  <c r="AM23" i="17" s="1"/>
  <c r="AG30" i="13"/>
  <c r="AF27" i="13"/>
  <c r="AF28" i="13"/>
  <c r="AF26" i="13"/>
  <c r="AF32" i="13"/>
  <c r="AF33" i="13"/>
  <c r="AF31" i="13"/>
  <c r="AF29" i="13"/>
  <c r="AE35" i="13"/>
  <c r="AG25" i="13"/>
  <c r="AG21" i="13"/>
  <c r="AJ50" i="17"/>
  <c r="AK49" i="17"/>
  <c r="AK48" i="17" s="1"/>
  <c r="AG65" i="17"/>
  <c r="AH64" i="17"/>
  <c r="AH63" i="17" s="1"/>
  <c r="AD55" i="17"/>
  <c r="AE54" i="17"/>
  <c r="AE53" i="17" s="1"/>
  <c r="P15" i="17"/>
  <c r="P6" i="17" s="1"/>
  <c r="P4" i="17"/>
  <c r="Q97" i="18" s="1"/>
  <c r="Q14" i="17"/>
  <c r="AH60" i="17"/>
  <c r="AI59" i="17"/>
  <c r="AI58" i="17" s="1"/>
  <c r="AL30" i="17"/>
  <c r="AM29" i="17"/>
  <c r="AM28" i="17" s="1"/>
  <c r="AJ45" i="17"/>
  <c r="AK44" i="17"/>
  <c r="AK43" i="17" s="1"/>
  <c r="AF40" i="17"/>
  <c r="AG39" i="17"/>
  <c r="AG38" i="17" s="1"/>
  <c r="AE54" i="12"/>
  <c r="AE53" i="12" s="1"/>
  <c r="AD55" i="12"/>
  <c r="AE44" i="12"/>
  <c r="AE43" i="12" s="1"/>
  <c r="AD45" i="12"/>
  <c r="AF14" i="12"/>
  <c r="AF13" i="12" s="1"/>
  <c r="AF15" i="12" s="1"/>
  <c r="AE65" i="12"/>
  <c r="AJ60" i="12"/>
  <c r="AG50" i="12"/>
  <c r="AD40" i="12"/>
  <c r="AE35" i="12"/>
  <c r="AG37" i="13" l="1"/>
  <c r="AF24" i="13"/>
  <c r="AG41" i="13"/>
  <c r="AG36" i="13"/>
  <c r="AG40" i="13"/>
  <c r="AG34" i="13"/>
  <c r="AG38" i="13"/>
  <c r="AG22" i="13"/>
  <c r="AM25" i="17"/>
  <c r="AN24" i="17"/>
  <c r="AN23" i="17" s="1"/>
  <c r="AG29" i="13"/>
  <c r="AG33" i="13"/>
  <c r="AG26" i="13"/>
  <c r="AG27" i="13"/>
  <c r="AG31" i="13"/>
  <c r="AG32" i="13"/>
  <c r="AG28" i="13"/>
  <c r="AH30" i="13"/>
  <c r="AF35" i="13"/>
  <c r="AF23" i="13" s="1"/>
  <c r="AF42" i="13" s="1"/>
  <c r="AH25" i="13"/>
  <c r="AG24" i="13"/>
  <c r="AH21" i="13"/>
  <c r="AE55" i="17"/>
  <c r="AF54" i="17"/>
  <c r="AF53" i="17" s="1"/>
  <c r="AH65" i="17"/>
  <c r="AI64" i="17"/>
  <c r="AI63" i="17" s="1"/>
  <c r="AG40" i="17"/>
  <c r="AH39" i="17"/>
  <c r="AH38" i="17" s="1"/>
  <c r="AM30" i="17"/>
  <c r="AN29" i="17"/>
  <c r="AN28" i="17" s="1"/>
  <c r="Q5" i="17"/>
  <c r="R48" i="18" s="1"/>
  <c r="Q13" i="17"/>
  <c r="AK50" i="17"/>
  <c r="AL49" i="17"/>
  <c r="AL48" i="17" s="1"/>
  <c r="AK45" i="17"/>
  <c r="AL44" i="17"/>
  <c r="AL43" i="17" s="1"/>
  <c r="AI60" i="17"/>
  <c r="AJ59" i="17"/>
  <c r="AJ58" i="17" s="1"/>
  <c r="AF54" i="12"/>
  <c r="AF53" i="12" s="1"/>
  <c r="AE55" i="12"/>
  <c r="AF44" i="12"/>
  <c r="AF43" i="12" s="1"/>
  <c r="AE45" i="12"/>
  <c r="AG14" i="12"/>
  <c r="AG13" i="12" s="1"/>
  <c r="AG15" i="12" s="1"/>
  <c r="AF65" i="12"/>
  <c r="AK60" i="12"/>
  <c r="AH50" i="12"/>
  <c r="AE40" i="12"/>
  <c r="AF35" i="12"/>
  <c r="AH34" i="13" l="1"/>
  <c r="AH38" i="13"/>
  <c r="AH22" i="13"/>
  <c r="AH36" i="13"/>
  <c r="AH41" i="13"/>
  <c r="AH37" i="13"/>
  <c r="AH40" i="13"/>
  <c r="AO24" i="17"/>
  <c r="AO23" i="17" s="1"/>
  <c r="AO25" i="17" s="1"/>
  <c r="AN25" i="17"/>
  <c r="AI30" i="13"/>
  <c r="AH32" i="13"/>
  <c r="AH27" i="13"/>
  <c r="AH33" i="13"/>
  <c r="AH28" i="13"/>
  <c r="AH31" i="13"/>
  <c r="AH26" i="13"/>
  <c r="AH29" i="13"/>
  <c r="AG35" i="13"/>
  <c r="AG23" i="13" s="1"/>
  <c r="AG42" i="13" s="1"/>
  <c r="AI25" i="13"/>
  <c r="AI21" i="13"/>
  <c r="AJ60" i="17"/>
  <c r="AK59" i="17"/>
  <c r="AK58" i="17" s="1"/>
  <c r="AN30" i="17"/>
  <c r="AO29" i="17"/>
  <c r="AO28" i="17" s="1"/>
  <c r="AO30" i="17" s="1"/>
  <c r="AI65" i="17"/>
  <c r="AJ64" i="17"/>
  <c r="AJ63" i="17" s="1"/>
  <c r="AL50" i="17"/>
  <c r="AM49" i="17"/>
  <c r="AM48" i="17" s="1"/>
  <c r="Q4" i="17"/>
  <c r="R97" i="18" s="1"/>
  <c r="Q15" i="17"/>
  <c r="Q6" i="17" s="1"/>
  <c r="R14" i="17"/>
  <c r="AH40" i="17"/>
  <c r="AI39" i="17"/>
  <c r="AI38" i="17" s="1"/>
  <c r="AF55" i="17"/>
  <c r="AG54" i="17"/>
  <c r="AG53" i="17" s="1"/>
  <c r="AL45" i="17"/>
  <c r="AM44" i="17"/>
  <c r="AM43" i="17" s="1"/>
  <c r="AG54" i="12"/>
  <c r="AG53" i="12" s="1"/>
  <c r="AF55" i="12"/>
  <c r="AG44" i="12"/>
  <c r="AG43" i="12" s="1"/>
  <c r="AF45" i="12"/>
  <c r="AH14" i="12"/>
  <c r="AH13" i="12" s="1"/>
  <c r="AH15" i="12" s="1"/>
  <c r="AG65" i="12"/>
  <c r="AL60" i="12"/>
  <c r="AI50" i="12"/>
  <c r="AF40" i="12"/>
  <c r="AG35" i="12"/>
  <c r="AI37" i="13" l="1"/>
  <c r="AH24" i="13"/>
  <c r="AI36" i="13"/>
  <c r="AI22" i="13"/>
  <c r="AI38" i="13"/>
  <c r="AI40" i="13"/>
  <c r="AI41" i="13"/>
  <c r="AI34" i="13"/>
  <c r="AI31" i="13"/>
  <c r="AI33" i="13"/>
  <c r="AI29" i="13"/>
  <c r="AI32" i="13"/>
  <c r="AI26" i="13"/>
  <c r="AI28" i="13"/>
  <c r="AI27" i="13"/>
  <c r="AJ30" i="13"/>
  <c r="AJ25" i="13"/>
  <c r="AI24" i="13"/>
  <c r="AH35" i="13"/>
  <c r="AH23" i="13" s="1"/>
  <c r="AH42" i="13" s="1"/>
  <c r="AJ21" i="13"/>
  <c r="AM50" i="17"/>
  <c r="AN49" i="17"/>
  <c r="AN48" i="17" s="1"/>
  <c r="AG55" i="17"/>
  <c r="AH54" i="17"/>
  <c r="AH53" i="17" s="1"/>
  <c r="R5" i="17"/>
  <c r="S48" i="18" s="1"/>
  <c r="R13" i="17"/>
  <c r="AJ65" i="17"/>
  <c r="AK64" i="17"/>
  <c r="AK63" i="17" s="1"/>
  <c r="AK60" i="17"/>
  <c r="AL59" i="17"/>
  <c r="AL58" i="17" s="1"/>
  <c r="AM45" i="17"/>
  <c r="AN44" i="17"/>
  <c r="AN43" i="17" s="1"/>
  <c r="AI40" i="17"/>
  <c r="AJ39" i="17"/>
  <c r="AJ38" i="17" s="1"/>
  <c r="AH54" i="12"/>
  <c r="AH53" i="12" s="1"/>
  <c r="AG55" i="12"/>
  <c r="AH44" i="12"/>
  <c r="AH43" i="12" s="1"/>
  <c r="AG45" i="12"/>
  <c r="AI14" i="12"/>
  <c r="AI13" i="12" s="1"/>
  <c r="AI15" i="12" s="1"/>
  <c r="AH65" i="12"/>
  <c r="AM60" i="12"/>
  <c r="AJ50" i="12"/>
  <c r="AG40" i="12"/>
  <c r="AH35" i="12"/>
  <c r="AJ40" i="13" l="1"/>
  <c r="AJ34" i="13"/>
  <c r="AJ41" i="13"/>
  <c r="AJ36" i="13"/>
  <c r="AJ37" i="13"/>
  <c r="AJ22" i="13"/>
  <c r="AJ38" i="13"/>
  <c r="AJ28" i="13"/>
  <c r="AJ32" i="13"/>
  <c r="AJ33" i="13"/>
  <c r="AJ27" i="13"/>
  <c r="AJ26" i="13"/>
  <c r="AJ29" i="13"/>
  <c r="AK30" i="13"/>
  <c r="AJ31" i="13"/>
  <c r="AK21" i="13"/>
  <c r="AI35" i="13"/>
  <c r="AI23" i="13" s="1"/>
  <c r="AI42" i="13" s="1"/>
  <c r="AK25" i="13"/>
  <c r="AJ24" i="13"/>
  <c r="AK65" i="17"/>
  <c r="AL64" i="17"/>
  <c r="AL63" i="17" s="1"/>
  <c r="AH55" i="17"/>
  <c r="AI54" i="17"/>
  <c r="AI53" i="17" s="1"/>
  <c r="AN45" i="17"/>
  <c r="AO44" i="17"/>
  <c r="AO43" i="17" s="1"/>
  <c r="AO45" i="17" s="1"/>
  <c r="AL60" i="17"/>
  <c r="AM59" i="17"/>
  <c r="AM58" i="17" s="1"/>
  <c r="R4" i="17"/>
  <c r="S97" i="18" s="1"/>
  <c r="R15" i="17"/>
  <c r="R6" i="17" s="1"/>
  <c r="S14" i="17"/>
  <c r="AN50" i="17"/>
  <c r="AO49" i="17"/>
  <c r="AO48" i="17" s="1"/>
  <c r="AO50" i="17" s="1"/>
  <c r="AJ40" i="17"/>
  <c r="AK39" i="17"/>
  <c r="AK38" i="17" s="1"/>
  <c r="AI54" i="12"/>
  <c r="AI53" i="12" s="1"/>
  <c r="AH55" i="12"/>
  <c r="AI44" i="12"/>
  <c r="AI43" i="12" s="1"/>
  <c r="AH45" i="12"/>
  <c r="AJ14" i="12"/>
  <c r="AJ13" i="12" s="1"/>
  <c r="AJ15" i="12" s="1"/>
  <c r="AI65" i="12"/>
  <c r="AN60" i="12"/>
  <c r="AO60" i="12"/>
  <c r="AK50" i="12"/>
  <c r="AH40" i="12"/>
  <c r="AI35" i="12"/>
  <c r="AK37" i="13" l="1"/>
  <c r="AK36" i="13"/>
  <c r="AK34" i="13"/>
  <c r="AK38" i="13"/>
  <c r="AK22" i="13"/>
  <c r="AK41" i="13"/>
  <c r="AK40" i="13"/>
  <c r="AK29" i="13"/>
  <c r="AK27" i="13"/>
  <c r="AK32" i="13"/>
  <c r="AK31" i="13"/>
  <c r="AL30" i="13"/>
  <c r="AK26" i="13"/>
  <c r="AK33" i="13"/>
  <c r="AK28" i="13"/>
  <c r="AJ35" i="13"/>
  <c r="AJ23" i="13" s="1"/>
  <c r="AJ42" i="13" s="1"/>
  <c r="AL21" i="13"/>
  <c r="AL25" i="13"/>
  <c r="AM60" i="17"/>
  <c r="AN59" i="17"/>
  <c r="AN58" i="17" s="1"/>
  <c r="AI55" i="17"/>
  <c r="AJ54" i="17"/>
  <c r="AJ53" i="17" s="1"/>
  <c r="AK40" i="17"/>
  <c r="AL39" i="17"/>
  <c r="AL38" i="17" s="1"/>
  <c r="S5" i="17"/>
  <c r="T48" i="18" s="1"/>
  <c r="S13" i="17"/>
  <c r="AL65" i="17"/>
  <c r="AM64" i="17"/>
  <c r="AM63" i="17" s="1"/>
  <c r="AJ54" i="12"/>
  <c r="AJ53" i="12" s="1"/>
  <c r="AI55" i="12"/>
  <c r="AJ44" i="12"/>
  <c r="AJ43" i="12" s="1"/>
  <c r="AI45" i="12"/>
  <c r="AK14" i="12"/>
  <c r="AK13" i="12" s="1"/>
  <c r="AK15" i="12" s="1"/>
  <c r="AJ65" i="12"/>
  <c r="AL50" i="12"/>
  <c r="AI40" i="12"/>
  <c r="AJ35" i="12"/>
  <c r="AL38" i="13" l="1"/>
  <c r="AL37" i="13"/>
  <c r="AL22" i="13"/>
  <c r="AL36" i="13"/>
  <c r="AK24" i="13"/>
  <c r="AL40" i="13"/>
  <c r="AL41" i="13"/>
  <c r="AL34" i="13"/>
  <c r="AL32" i="13"/>
  <c r="AL28" i="13"/>
  <c r="AL26" i="13"/>
  <c r="AL31" i="13"/>
  <c r="AL33" i="13"/>
  <c r="AM30" i="13"/>
  <c r="AL29" i="13"/>
  <c r="AL27" i="13"/>
  <c r="AM21" i="13"/>
  <c r="AK35" i="13"/>
  <c r="AK23" i="13" s="1"/>
  <c r="AK42" i="13" s="1"/>
  <c r="AM25" i="13"/>
  <c r="S15" i="17"/>
  <c r="S6" i="17" s="1"/>
  <c r="S4" i="17"/>
  <c r="T97" i="18" s="1"/>
  <c r="T14" i="17"/>
  <c r="AJ55" i="17"/>
  <c r="AK54" i="17"/>
  <c r="AK53" i="17" s="1"/>
  <c r="AL40" i="17"/>
  <c r="AM39" i="17"/>
  <c r="AM38" i="17" s="1"/>
  <c r="AN60" i="17"/>
  <c r="AO59" i="17"/>
  <c r="AO58" i="17" s="1"/>
  <c r="AO60" i="17" s="1"/>
  <c r="AM65" i="17"/>
  <c r="AN64" i="17"/>
  <c r="AN63" i="17" s="1"/>
  <c r="AK54" i="12"/>
  <c r="AK53" i="12" s="1"/>
  <c r="AJ55" i="12"/>
  <c r="AK44" i="12"/>
  <c r="AK43" i="12" s="1"/>
  <c r="AJ45" i="12"/>
  <c r="AL14" i="12"/>
  <c r="AL13" i="12" s="1"/>
  <c r="AL15" i="12" s="1"/>
  <c r="AK65" i="12"/>
  <c r="AM50" i="12"/>
  <c r="AJ40" i="12"/>
  <c r="AK35" i="12"/>
  <c r="AM22" i="13" l="1"/>
  <c r="AM40" i="13"/>
  <c r="AM36" i="13"/>
  <c r="AM41" i="13"/>
  <c r="AM37" i="13"/>
  <c r="AM34" i="13"/>
  <c r="AM38" i="13"/>
  <c r="AM28" i="13"/>
  <c r="AL24" i="13"/>
  <c r="AL35" i="13" s="1"/>
  <c r="AL23" i="13" s="1"/>
  <c r="AL42" i="13" s="1"/>
  <c r="AM29" i="13"/>
  <c r="AN30" i="13"/>
  <c r="AM31" i="13"/>
  <c r="AM27" i="13"/>
  <c r="AM33" i="13"/>
  <c r="AM26" i="13"/>
  <c r="AM32" i="13"/>
  <c r="AN25" i="13"/>
  <c r="AN21" i="13"/>
  <c r="AN65" i="17"/>
  <c r="AO64" i="17"/>
  <c r="AO63" i="17" s="1"/>
  <c r="AO65" i="17" s="1"/>
  <c r="AM40" i="17"/>
  <c r="AN39" i="17"/>
  <c r="AN38" i="17" s="1"/>
  <c r="T13" i="17"/>
  <c r="T5" i="17"/>
  <c r="U48" i="18" s="1"/>
  <c r="AK55" i="17"/>
  <c r="AL54" i="17"/>
  <c r="AL53" i="17" s="1"/>
  <c r="AL54" i="12"/>
  <c r="AL53" i="12" s="1"/>
  <c r="AK55" i="12"/>
  <c r="AL44" i="12"/>
  <c r="AL43" i="12" s="1"/>
  <c r="AK45" i="12"/>
  <c r="AM14" i="12"/>
  <c r="AM13" i="12" s="1"/>
  <c r="AM15" i="12" s="1"/>
  <c r="AL65" i="12"/>
  <c r="AN50" i="12"/>
  <c r="AO50" i="12"/>
  <c r="AK40" i="12"/>
  <c r="AL35" i="12"/>
  <c r="AN34" i="13" l="1"/>
  <c r="AN38" i="13"/>
  <c r="AN41" i="13"/>
  <c r="AN40" i="13"/>
  <c r="AN37" i="13"/>
  <c r="AN36" i="13"/>
  <c r="AN22" i="13"/>
  <c r="AN26" i="13"/>
  <c r="AN27" i="13"/>
  <c r="AO30" i="13"/>
  <c r="AN32" i="13"/>
  <c r="AN33" i="13"/>
  <c r="AN31" i="13"/>
  <c r="AM24" i="13"/>
  <c r="AM35" i="13" s="1"/>
  <c r="AN29" i="13"/>
  <c r="AN28" i="13"/>
  <c r="AO21" i="13"/>
  <c r="AO25" i="13"/>
  <c r="AL55" i="17"/>
  <c r="AM54" i="17"/>
  <c r="AM53" i="17" s="1"/>
  <c r="AN40" i="17"/>
  <c r="AO39" i="17"/>
  <c r="AO38" i="17" s="1"/>
  <c r="AO40" i="17" s="1"/>
  <c r="T15" i="17"/>
  <c r="T6" i="17" s="1"/>
  <c r="T4" i="17"/>
  <c r="U97" i="18" s="1"/>
  <c r="U14" i="17"/>
  <c r="AM54" i="12"/>
  <c r="AM53" i="12" s="1"/>
  <c r="AL55" i="12"/>
  <c r="AM44" i="12"/>
  <c r="AM43" i="12" s="1"/>
  <c r="AL45" i="12"/>
  <c r="AN14" i="12"/>
  <c r="AN13" i="12" s="1"/>
  <c r="AN15" i="12" s="1"/>
  <c r="AM65" i="12"/>
  <c r="AL40" i="12"/>
  <c r="AM35" i="12"/>
  <c r="AO37" i="13" l="1"/>
  <c r="AO40" i="13"/>
  <c r="AO34" i="13"/>
  <c r="AM23" i="13"/>
  <c r="AM42" i="13" s="1"/>
  <c r="AO22" i="13"/>
  <c r="AO36" i="13"/>
  <c r="AO41" i="13"/>
  <c r="AN24" i="13"/>
  <c r="AO38" i="13"/>
  <c r="AO29" i="13"/>
  <c r="AO31" i="13"/>
  <c r="AO32" i="13"/>
  <c r="AO27" i="13"/>
  <c r="AO28" i="13"/>
  <c r="AO33" i="13"/>
  <c r="AP30" i="13"/>
  <c r="AO26" i="13"/>
  <c r="AP21" i="13"/>
  <c r="AN35" i="13"/>
  <c r="AN23" i="13" s="1"/>
  <c r="AN42" i="13" s="1"/>
  <c r="AP25" i="13"/>
  <c r="U13" i="17"/>
  <c r="U5" i="17"/>
  <c r="V48" i="18" s="1"/>
  <c r="AM55" i="17"/>
  <c r="AN54" i="17"/>
  <c r="AN53" i="17" s="1"/>
  <c r="AN54" i="12"/>
  <c r="AN53" i="12" s="1"/>
  <c r="AM55" i="12"/>
  <c r="AN44" i="12"/>
  <c r="AN43" i="12" s="1"/>
  <c r="AM45" i="12"/>
  <c r="AO14" i="12"/>
  <c r="AO13" i="12" s="1"/>
  <c r="AO15" i="12" s="1"/>
  <c r="AO65" i="12"/>
  <c r="AN65" i="12"/>
  <c r="AM40" i="12"/>
  <c r="AN35" i="12"/>
  <c r="AO35" i="12"/>
  <c r="AP34" i="13" l="1"/>
  <c r="AP36" i="13"/>
  <c r="AP22" i="13"/>
  <c r="AP40" i="13"/>
  <c r="AO24" i="13"/>
  <c r="AP38" i="13"/>
  <c r="AP41" i="13"/>
  <c r="AP37" i="13"/>
  <c r="AP27" i="13"/>
  <c r="AP26" i="13"/>
  <c r="AP33" i="13"/>
  <c r="AP28" i="13"/>
  <c r="AP31" i="13"/>
  <c r="AP32" i="13"/>
  <c r="AP29" i="13"/>
  <c r="AO35" i="13"/>
  <c r="AO23" i="13" s="1"/>
  <c r="AO42" i="13" s="1"/>
  <c r="AN55" i="17"/>
  <c r="AO54" i="17"/>
  <c r="AO53" i="17" s="1"/>
  <c r="AO55" i="17" s="1"/>
  <c r="U4" i="17"/>
  <c r="V97" i="18" s="1"/>
  <c r="U15" i="17"/>
  <c r="U6" i="17" s="1"/>
  <c r="V14" i="17"/>
  <c r="AO54" i="12"/>
  <c r="AO53" i="12" s="1"/>
  <c r="AO55" i="12" s="1"/>
  <c r="AN55" i="12"/>
  <c r="AO44" i="12"/>
  <c r="AO43" i="12" s="1"/>
  <c r="AO45" i="12" s="1"/>
  <c r="AN45" i="12"/>
  <c r="AN40" i="12"/>
  <c r="AO40" i="12"/>
  <c r="AP24" i="13" l="1"/>
  <c r="AP35" i="13" s="1"/>
  <c r="AP23" i="13" s="1"/>
  <c r="AP42" i="13" s="1"/>
  <c r="V5" i="17"/>
  <c r="W48" i="18" s="1"/>
  <c r="V13" i="17"/>
  <c r="V4" i="17" l="1"/>
  <c r="W97" i="18" s="1"/>
  <c r="V15" i="17"/>
  <c r="V6" i="17" s="1"/>
  <c r="W14" i="17"/>
  <c r="W5" i="17" l="1"/>
  <c r="X48" i="18" s="1"/>
  <c r="W13" i="17"/>
  <c r="W15" i="17" l="1"/>
  <c r="W6" i="17" s="1"/>
  <c r="W4" i="17"/>
  <c r="X97" i="18" s="1"/>
  <c r="X14" i="17"/>
  <c r="X13" i="17" l="1"/>
  <c r="X5" i="17"/>
  <c r="Y48" i="18" s="1"/>
  <c r="X15" i="17" l="1"/>
  <c r="X6" i="17" s="1"/>
  <c r="X4" i="17"/>
  <c r="Y97" i="18" s="1"/>
  <c r="Y14" i="17"/>
  <c r="Y5" i="17" l="1"/>
  <c r="Z48" i="18" s="1"/>
  <c r="Y13" i="17"/>
  <c r="Y4" i="17" l="1"/>
  <c r="Z97" i="18" s="1"/>
  <c r="Y15" i="17"/>
  <c r="Y6" i="17" s="1"/>
  <c r="Z14" i="17"/>
  <c r="Z5" i="17" l="1"/>
  <c r="AA48" i="18" s="1"/>
  <c r="Z13" i="17"/>
  <c r="Z4" i="17" l="1"/>
  <c r="AA97" i="18" s="1"/>
  <c r="Z15" i="17"/>
  <c r="Z6" i="17" s="1"/>
  <c r="AA14" i="17"/>
  <c r="AA5" i="17" l="1"/>
  <c r="AB48" i="18" s="1"/>
  <c r="AA13" i="17"/>
  <c r="AA15" i="17" l="1"/>
  <c r="AA6" i="17" s="1"/>
  <c r="AA4" i="17"/>
  <c r="AB97" i="18" s="1"/>
  <c r="AB14" i="17"/>
  <c r="AB5" i="17" l="1"/>
  <c r="AC48" i="18" s="1"/>
  <c r="AB13" i="17"/>
  <c r="AB15" i="17" l="1"/>
  <c r="AB6" i="17" s="1"/>
  <c r="AB4" i="17"/>
  <c r="AC97" i="18" s="1"/>
  <c r="AC14" i="17"/>
  <c r="AC13" i="17" l="1"/>
  <c r="AC5" i="17"/>
  <c r="AD48" i="18" s="1"/>
  <c r="AC4" i="17" l="1"/>
  <c r="AD97" i="18" s="1"/>
  <c r="AC15" i="17"/>
  <c r="AC6" i="17" s="1"/>
  <c r="AD14" i="17"/>
  <c r="AD5" i="17" l="1"/>
  <c r="AE48" i="18" s="1"/>
  <c r="AD13" i="17"/>
  <c r="AD4" i="17" l="1"/>
  <c r="AE97" i="18" s="1"/>
  <c r="AD15" i="17"/>
  <c r="AD6" i="17" s="1"/>
  <c r="AE14" i="17"/>
  <c r="AE5" i="17" l="1"/>
  <c r="AF48" i="18" s="1"/>
  <c r="AE13" i="17"/>
  <c r="AE15" i="17" l="1"/>
  <c r="AE6" i="17" s="1"/>
  <c r="AE4" i="17"/>
  <c r="AF97" i="18" s="1"/>
  <c r="AF14" i="17"/>
  <c r="AF5" i="17" l="1"/>
  <c r="AG48" i="18" s="1"/>
  <c r="AF13" i="17"/>
  <c r="AF15" i="17" l="1"/>
  <c r="AF6" i="17" s="1"/>
  <c r="AF4" i="17"/>
  <c r="AG97" i="18" s="1"/>
  <c r="AG14" i="17"/>
  <c r="AG5" i="17" l="1"/>
  <c r="AH48" i="18" s="1"/>
  <c r="AG13" i="17"/>
  <c r="AG4" i="17" l="1"/>
  <c r="AH97" i="18" s="1"/>
  <c r="AG15" i="17"/>
  <c r="AG6" i="17" s="1"/>
  <c r="AH14" i="17"/>
  <c r="AH5" i="17" l="1"/>
  <c r="AI48" i="18" s="1"/>
  <c r="AH13" i="17"/>
  <c r="AH4" i="17" l="1"/>
  <c r="AI97" i="18" s="1"/>
  <c r="AH15" i="17"/>
  <c r="AH6" i="17" s="1"/>
  <c r="AI14" i="17"/>
  <c r="AI5" i="17" l="1"/>
  <c r="AJ48" i="18" s="1"/>
  <c r="AI13" i="17"/>
  <c r="AI15" i="17" l="1"/>
  <c r="AI6" i="17" s="1"/>
  <c r="AI4" i="17"/>
  <c r="AJ97" i="18" s="1"/>
  <c r="AJ14" i="17"/>
  <c r="AJ13" i="17" l="1"/>
  <c r="AJ5" i="17"/>
  <c r="AK48" i="18" s="1"/>
  <c r="AJ15" i="17" l="1"/>
  <c r="AJ6" i="17" s="1"/>
  <c r="AJ4" i="17"/>
  <c r="AK97" i="18" s="1"/>
  <c r="AK14" i="17"/>
  <c r="AK13" i="17" l="1"/>
  <c r="AK5" i="17"/>
  <c r="AL48" i="18" s="1"/>
  <c r="AK4" i="17" l="1"/>
  <c r="AL97" i="18" s="1"/>
  <c r="AK15" i="17"/>
  <c r="AK6" i="17" s="1"/>
  <c r="AL14" i="17"/>
  <c r="AL5" i="17" l="1"/>
  <c r="AM48" i="18" s="1"/>
  <c r="AL13" i="17"/>
  <c r="AL4" i="17" l="1"/>
  <c r="AM97" i="18" s="1"/>
  <c r="AL15" i="17"/>
  <c r="AL6" i="17" s="1"/>
  <c r="AM14" i="17"/>
  <c r="AM5" i="17" l="1"/>
  <c r="AN48" i="18" s="1"/>
  <c r="AM13" i="17"/>
  <c r="AM15" i="17" l="1"/>
  <c r="AM6" i="17" s="1"/>
  <c r="AM4" i="17"/>
  <c r="AN97" i="18" s="1"/>
  <c r="AN14" i="17"/>
  <c r="AN13" i="17" l="1"/>
  <c r="AN5" i="17"/>
  <c r="AO48" i="18" s="1"/>
  <c r="AN15" i="17" l="1"/>
  <c r="AN6" i="17" s="1"/>
  <c r="AN4" i="17"/>
  <c r="AO97" i="18" s="1"/>
  <c r="AO14" i="17"/>
  <c r="AO5" i="17" l="1"/>
  <c r="AP48" i="18" s="1"/>
  <c r="AO13" i="17"/>
  <c r="AO4" i="17" l="1"/>
  <c r="AP97" i="18" s="1"/>
  <c r="AO15" i="17"/>
  <c r="AO6" i="17" s="1"/>
  <c r="BC5" i="8" l="1"/>
  <c r="BA5" i="8"/>
  <c r="AY5" i="8"/>
  <c r="AQ5" i="8"/>
  <c r="AO5" i="8"/>
  <c r="AM5" i="8"/>
  <c r="AE5" i="8"/>
  <c r="AC5" i="8"/>
  <c r="AA5" i="8"/>
  <c r="C5" i="8"/>
  <c r="Q5" i="8"/>
  <c r="O5" i="8"/>
  <c r="M5" i="8"/>
  <c r="K4" i="8"/>
  <c r="K19" i="8" s="1"/>
  <c r="D59" i="2"/>
  <c r="D56" i="2"/>
  <c r="D55" i="2"/>
  <c r="D54" i="2"/>
  <c r="D48" i="2"/>
  <c r="D47" i="2"/>
  <c r="E45" i="2"/>
  <c r="D44" i="2"/>
  <c r="D43" i="2"/>
  <c r="D41" i="2"/>
  <c r="D40" i="2"/>
  <c r="D39" i="2"/>
  <c r="D38" i="2"/>
  <c r="D37" i="2"/>
  <c r="D36" i="2"/>
  <c r="D35" i="2"/>
  <c r="D34" i="2"/>
  <c r="D33" i="2"/>
  <c r="D32" i="2"/>
  <c r="D29" i="2"/>
  <c r="D28" i="2"/>
  <c r="E2" i="8"/>
  <c r="G2" i="8" s="1"/>
  <c r="I2" i="8" s="1"/>
  <c r="K2" i="8" s="1"/>
  <c r="M2" i="8" s="1"/>
  <c r="O2" i="8" s="1"/>
  <c r="Q2" i="8" s="1"/>
  <c r="S2" i="8" s="1"/>
  <c r="U2" i="8" s="1"/>
  <c r="W2" i="8" s="1"/>
  <c r="Y2" i="8" s="1"/>
  <c r="AA2" i="8" s="1"/>
  <c r="AC2" i="8" s="1"/>
  <c r="AE2" i="8" s="1"/>
  <c r="AG2" i="8" s="1"/>
  <c r="AI2" i="8" s="1"/>
  <c r="AK2" i="8" s="1"/>
  <c r="AM2" i="8" s="1"/>
  <c r="AO2" i="8" s="1"/>
  <c r="AQ2" i="8" s="1"/>
  <c r="AS2" i="8" s="1"/>
  <c r="AU2" i="8" s="1"/>
  <c r="AW2" i="8" s="1"/>
  <c r="AY2" i="8" s="1"/>
  <c r="BA2" i="8" s="1"/>
  <c r="BC2" i="8" s="1"/>
  <c r="BE2" i="8" s="1"/>
  <c r="BG2" i="8" s="1"/>
  <c r="BI2" i="8" s="1"/>
  <c r="BK2" i="8" s="1"/>
  <c r="BM2" i="8" s="1"/>
  <c r="BO2" i="8" s="1"/>
  <c r="BQ2" i="8" s="1"/>
  <c r="BS2" i="8" s="1"/>
  <c r="BU2" i="8" s="1"/>
  <c r="BW2" i="8" s="1"/>
  <c r="BY2" i="8" s="1"/>
  <c r="CA2" i="8" s="1"/>
  <c r="CC2" i="8" s="1"/>
  <c r="S19" i="8"/>
  <c r="U19" i="8"/>
  <c r="W19" i="8"/>
  <c r="Y19" i="8"/>
  <c r="AA19" i="8"/>
  <c r="AC19" i="8"/>
  <c r="AE19" i="8"/>
  <c r="AG19" i="8"/>
  <c r="AI19" i="8"/>
  <c r="AK19" i="8"/>
  <c r="AM19" i="8"/>
  <c r="AO19" i="8"/>
  <c r="AQ19" i="8"/>
  <c r="AS19" i="8"/>
  <c r="AU19" i="8"/>
  <c r="AW19" i="8"/>
  <c r="AY19" i="8"/>
  <c r="BA19" i="8"/>
  <c r="BC19" i="8"/>
  <c r="BE19" i="8"/>
  <c r="BG19" i="8"/>
  <c r="BI19" i="8"/>
  <c r="BK19" i="8"/>
  <c r="BM19" i="8"/>
  <c r="BO19" i="8"/>
  <c r="BQ19" i="8"/>
  <c r="BS19" i="8"/>
  <c r="BU19" i="8"/>
  <c r="BW19" i="8"/>
  <c r="BY19" i="8"/>
  <c r="CA19" i="8"/>
  <c r="CC19" i="8"/>
  <c r="I19" i="8"/>
  <c r="G19" i="8"/>
  <c r="E19" i="8"/>
  <c r="C19" i="8"/>
  <c r="E29" i="2" l="1"/>
  <c r="D31" i="18"/>
  <c r="D29" i="15"/>
  <c r="D38" i="18"/>
  <c r="D36" i="15"/>
  <c r="D40" i="15"/>
  <c r="D42" i="18"/>
  <c r="F45" i="2"/>
  <c r="E47" i="18"/>
  <c r="E45" i="15"/>
  <c r="D57" i="18"/>
  <c r="D55" i="15"/>
  <c r="D35" i="15"/>
  <c r="D37" i="18"/>
  <c r="D41" i="18"/>
  <c r="D39" i="15"/>
  <c r="E44" i="2"/>
  <c r="D46" i="18"/>
  <c r="D44" i="15"/>
  <c r="E54" i="2"/>
  <c r="F54" i="2" s="1"/>
  <c r="D54" i="15"/>
  <c r="D56" i="18"/>
  <c r="D53" i="13"/>
  <c r="D56" i="13" s="1"/>
  <c r="D32" i="15"/>
  <c r="D34" i="18"/>
  <c r="D33" i="15"/>
  <c r="D35" i="18"/>
  <c r="D37" i="15"/>
  <c r="D39" i="18"/>
  <c r="D43" i="18"/>
  <c r="D41" i="15"/>
  <c r="E47" i="2"/>
  <c r="D49" i="18"/>
  <c r="D47" i="15"/>
  <c r="E56" i="2"/>
  <c r="D58" i="18"/>
  <c r="D56" i="15"/>
  <c r="E28" i="2"/>
  <c r="D28" i="15"/>
  <c r="D30" i="18"/>
  <c r="D36" i="18"/>
  <c r="D34" i="15"/>
  <c r="D40" i="18"/>
  <c r="D38" i="15"/>
  <c r="E43" i="2"/>
  <c r="D45" i="18"/>
  <c r="D43" i="15"/>
  <c r="E48" i="2"/>
  <c r="D50" i="18"/>
  <c r="D48" i="15"/>
  <c r="E59" i="2"/>
  <c r="D60" i="15"/>
  <c r="D62" i="18"/>
  <c r="E40" i="2"/>
  <c r="D85" i="13"/>
  <c r="D88" i="13" s="1"/>
  <c r="E33" i="2"/>
  <c r="D57" i="13"/>
  <c r="D60" i="13" s="1"/>
  <c r="E37" i="2"/>
  <c r="D73" i="13"/>
  <c r="D76" i="13" s="1"/>
  <c r="E41" i="2"/>
  <c r="D89" i="13"/>
  <c r="D92" i="13" s="1"/>
  <c r="E36" i="2"/>
  <c r="D69" i="13"/>
  <c r="D72" i="13" s="1"/>
  <c r="E34" i="2"/>
  <c r="D61" i="13"/>
  <c r="D64" i="13" s="1"/>
  <c r="E38" i="2"/>
  <c r="D77" i="13"/>
  <c r="D80" i="13" s="1"/>
  <c r="E35" i="2"/>
  <c r="D65" i="13"/>
  <c r="D68" i="13" s="1"/>
  <c r="E39" i="2"/>
  <c r="D81" i="13"/>
  <c r="D84" i="13" s="1"/>
  <c r="E32" i="2"/>
  <c r="D31" i="2"/>
  <c r="D52" i="13" s="1"/>
  <c r="Q19" i="8"/>
  <c r="O19" i="8"/>
  <c r="M19" i="8"/>
  <c r="D57" i="2"/>
  <c r="D60" i="2" s="1"/>
  <c r="D65" i="2" s="1"/>
  <c r="D83" i="2" s="1"/>
  <c r="F37" i="2"/>
  <c r="F28" i="2"/>
  <c r="F38" i="2"/>
  <c r="F39" i="2"/>
  <c r="E55" i="2"/>
  <c r="G28" i="2"/>
  <c r="F40" i="2"/>
  <c r="F36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G54" i="2" l="1"/>
  <c r="F56" i="18"/>
  <c r="F54" i="15"/>
  <c r="F73" i="13"/>
  <c r="F76" i="13" s="1"/>
  <c r="F39" i="18"/>
  <c r="F37" i="15"/>
  <c r="F32" i="2"/>
  <c r="E32" i="15"/>
  <c r="E34" i="18"/>
  <c r="F34" i="2"/>
  <c r="E36" i="18"/>
  <c r="E34" i="15"/>
  <c r="D31" i="15"/>
  <c r="D42" i="15" s="1"/>
  <c r="D30" i="15" s="1"/>
  <c r="F38" i="18"/>
  <c r="F36" i="15"/>
  <c r="F41" i="18"/>
  <c r="F39" i="15"/>
  <c r="F59" i="2"/>
  <c r="E62" i="18"/>
  <c r="E60" i="15"/>
  <c r="F56" i="2"/>
  <c r="E56" i="15"/>
  <c r="E58" i="18"/>
  <c r="E37" i="18"/>
  <c r="E35" i="15"/>
  <c r="E35" i="18"/>
  <c r="E33" i="15"/>
  <c r="F48" i="2"/>
  <c r="E50" i="18"/>
  <c r="E48" i="15"/>
  <c r="F47" i="2"/>
  <c r="E49" i="18"/>
  <c r="E47" i="15"/>
  <c r="E54" i="15"/>
  <c r="E56" i="18"/>
  <c r="G45" i="2"/>
  <c r="F45" i="15"/>
  <c r="F47" i="18"/>
  <c r="F42" i="18"/>
  <c r="F40" i="15"/>
  <c r="F77" i="13"/>
  <c r="F80" i="13" s="1"/>
  <c r="F40" i="18"/>
  <c r="F38" i="15"/>
  <c r="E39" i="15"/>
  <c r="E41" i="18"/>
  <c r="E40" i="18"/>
  <c r="E38" i="15"/>
  <c r="E36" i="15"/>
  <c r="E38" i="18"/>
  <c r="E37" i="15"/>
  <c r="E39" i="18"/>
  <c r="E40" i="15"/>
  <c r="E42" i="18"/>
  <c r="E28" i="15"/>
  <c r="E30" i="18"/>
  <c r="F55" i="2"/>
  <c r="E57" i="18"/>
  <c r="E55" i="15"/>
  <c r="E41" i="15"/>
  <c r="E43" i="18"/>
  <c r="G30" i="18"/>
  <c r="G28" i="15"/>
  <c r="F30" i="18"/>
  <c r="F28" i="15"/>
  <c r="F43" i="2"/>
  <c r="E43" i="15"/>
  <c r="E45" i="18"/>
  <c r="D33" i="18"/>
  <c r="D44" i="18" s="1"/>
  <c r="D32" i="18" s="1"/>
  <c r="D51" i="18" s="1"/>
  <c r="D70" i="18" s="1"/>
  <c r="F44" i="2"/>
  <c r="E46" i="18"/>
  <c r="E44" i="15"/>
  <c r="F29" i="2"/>
  <c r="E31" i="18"/>
  <c r="E29" i="15"/>
  <c r="G32" i="2"/>
  <c r="D94" i="13"/>
  <c r="D95" i="13" s="1"/>
  <c r="D96" i="13" s="1"/>
  <c r="F61" i="13"/>
  <c r="F64" i="13" s="1"/>
  <c r="G34" i="2"/>
  <c r="E57" i="13"/>
  <c r="E60" i="13" s="1"/>
  <c r="F69" i="13"/>
  <c r="F72" i="13" s="1"/>
  <c r="F81" i="13"/>
  <c r="F84" i="13" s="1"/>
  <c r="E65" i="13"/>
  <c r="E68" i="13" s="1"/>
  <c r="E89" i="13"/>
  <c r="E92" i="13" s="1"/>
  <c r="F85" i="13"/>
  <c r="F88" i="13" s="1"/>
  <c r="F41" i="2"/>
  <c r="D78" i="13"/>
  <c r="D62" i="13"/>
  <c r="D86" i="13"/>
  <c r="D90" i="13"/>
  <c r="D74" i="13"/>
  <c r="D66" i="13"/>
  <c r="D58" i="13"/>
  <c r="D70" i="13"/>
  <c r="D54" i="13"/>
  <c r="D82" i="13"/>
  <c r="E81" i="13"/>
  <c r="E84" i="13" s="1"/>
  <c r="E77" i="13"/>
  <c r="E80" i="13" s="1"/>
  <c r="E69" i="13"/>
  <c r="E72" i="13" s="1"/>
  <c r="E73" i="13"/>
  <c r="E76" i="13" s="1"/>
  <c r="E85" i="13"/>
  <c r="E88" i="13" s="1"/>
  <c r="E61" i="13"/>
  <c r="E64" i="13" s="1"/>
  <c r="F35" i="2"/>
  <c r="F33" i="2"/>
  <c r="E31" i="2"/>
  <c r="E52" i="13" s="1"/>
  <c r="E53" i="13"/>
  <c r="E56" i="13" s="1"/>
  <c r="G37" i="2"/>
  <c r="G38" i="2"/>
  <c r="D42" i="2"/>
  <c r="G39" i="2"/>
  <c r="E57" i="2"/>
  <c r="E60" i="2" s="1"/>
  <c r="E65" i="2" s="1"/>
  <c r="E83" i="2" s="1"/>
  <c r="H54" i="2"/>
  <c r="G40" i="2"/>
  <c r="H32" i="2"/>
  <c r="G36" i="2"/>
  <c r="H28" i="2"/>
  <c r="Z23" i="2"/>
  <c r="Z86" i="2" s="1"/>
  <c r="AD23" i="2"/>
  <c r="AD86" i="2" s="1"/>
  <c r="AH23" i="2"/>
  <c r="AH86" i="2" s="1"/>
  <c r="AL23" i="2"/>
  <c r="AL86" i="2" s="1"/>
  <c r="AP23" i="2"/>
  <c r="AP86" i="2" s="1"/>
  <c r="AA23" i="2"/>
  <c r="AA86" i="2" s="1"/>
  <c r="AE23" i="2"/>
  <c r="AE86" i="2" s="1"/>
  <c r="AI23" i="2"/>
  <c r="AI86" i="2" s="1"/>
  <c r="AM23" i="2"/>
  <c r="AM86" i="2" s="1"/>
  <c r="AB23" i="2"/>
  <c r="AB86" i="2" s="1"/>
  <c r="AF23" i="2"/>
  <c r="AF86" i="2" s="1"/>
  <c r="AJ23" i="2"/>
  <c r="AJ86" i="2" s="1"/>
  <c r="AN23" i="2"/>
  <c r="AN86" i="2" s="1"/>
  <c r="AC23" i="2"/>
  <c r="AC86" i="2" s="1"/>
  <c r="AG23" i="2"/>
  <c r="AG86" i="2" s="1"/>
  <c r="AK23" i="2"/>
  <c r="AK86" i="2" s="1"/>
  <c r="AO23" i="2"/>
  <c r="AO86" i="2" s="1"/>
  <c r="G48" i="2" l="1"/>
  <c r="F48" i="15"/>
  <c r="F50" i="18"/>
  <c r="G39" i="15"/>
  <c r="G41" i="18"/>
  <c r="F35" i="18"/>
  <c r="F33" i="15"/>
  <c r="G53" i="13"/>
  <c r="G56" i="13" s="1"/>
  <c r="G32" i="15"/>
  <c r="G34" i="18"/>
  <c r="E51" i="18"/>
  <c r="E70" i="18" s="1"/>
  <c r="G47" i="2"/>
  <c r="F47" i="15"/>
  <c r="F49" i="18"/>
  <c r="F53" i="13"/>
  <c r="F56" i="13" s="1"/>
  <c r="F32" i="15"/>
  <c r="F34" i="18"/>
  <c r="G29" i="2"/>
  <c r="F31" i="18"/>
  <c r="F29" i="15"/>
  <c r="G55" i="2"/>
  <c r="F55" i="15"/>
  <c r="F57" i="18"/>
  <c r="H45" i="2"/>
  <c r="G47" i="18"/>
  <c r="G45" i="15"/>
  <c r="G40" i="15"/>
  <c r="G42" i="18"/>
  <c r="H38" i="2"/>
  <c r="G38" i="15"/>
  <c r="G40" i="18"/>
  <c r="H30" i="18"/>
  <c r="H28" i="15"/>
  <c r="H56" i="18"/>
  <c r="H54" i="15"/>
  <c r="G33" i="2"/>
  <c r="G73" i="13"/>
  <c r="G76" i="13" s="1"/>
  <c r="G39" i="18"/>
  <c r="G37" i="15"/>
  <c r="F65" i="13"/>
  <c r="F68" i="13" s="1"/>
  <c r="F37" i="18"/>
  <c r="F35" i="15"/>
  <c r="G61" i="13"/>
  <c r="G64" i="13" s="1"/>
  <c r="G36" i="18"/>
  <c r="G34" i="15"/>
  <c r="G59" i="2"/>
  <c r="F60" i="15"/>
  <c r="F62" i="18"/>
  <c r="F34" i="15"/>
  <c r="F36" i="18"/>
  <c r="H53" i="13"/>
  <c r="H56" i="13" s="1"/>
  <c r="H32" i="15"/>
  <c r="H34" i="18"/>
  <c r="E31" i="15"/>
  <c r="E42" i="15" s="1"/>
  <c r="E30" i="15" s="1"/>
  <c r="G36" i="15"/>
  <c r="G38" i="18"/>
  <c r="F57" i="2"/>
  <c r="F60" i="2" s="1"/>
  <c r="F65" i="2" s="1"/>
  <c r="F83" i="2" s="1"/>
  <c r="F89" i="13"/>
  <c r="F92" i="13" s="1"/>
  <c r="F43" i="18"/>
  <c r="F41" i="15"/>
  <c r="G44" i="2"/>
  <c r="F44" i="15"/>
  <c r="F46" i="18"/>
  <c r="G43" i="2"/>
  <c r="F45" i="18"/>
  <c r="F43" i="15"/>
  <c r="G56" i="2"/>
  <c r="F58" i="18"/>
  <c r="F56" i="15"/>
  <c r="E33" i="18"/>
  <c r="E44" i="18" s="1"/>
  <c r="E32" i="18" s="1"/>
  <c r="G56" i="18"/>
  <c r="G54" i="15"/>
  <c r="G35" i="2"/>
  <c r="H35" i="2" s="1"/>
  <c r="G41" i="2"/>
  <c r="G89" i="13" s="1"/>
  <c r="G92" i="13" s="1"/>
  <c r="F31" i="2"/>
  <c r="F52" i="13" s="1"/>
  <c r="F74" i="13" s="1"/>
  <c r="H34" i="2"/>
  <c r="E42" i="2"/>
  <c r="E93" i="13" s="1"/>
  <c r="E94" i="13"/>
  <c r="E95" i="13" s="1"/>
  <c r="E96" i="13" s="1"/>
  <c r="G69" i="13"/>
  <c r="G72" i="13" s="1"/>
  <c r="D93" i="13"/>
  <c r="F62" i="13"/>
  <c r="G77" i="13"/>
  <c r="G80" i="13" s="1"/>
  <c r="E66" i="13"/>
  <c r="E54" i="13"/>
  <c r="E62" i="13"/>
  <c r="E70" i="13"/>
  <c r="E74" i="13"/>
  <c r="E78" i="13"/>
  <c r="E86" i="13"/>
  <c r="E90" i="13"/>
  <c r="E58" i="13"/>
  <c r="E82" i="13"/>
  <c r="D98" i="13"/>
  <c r="G57" i="13"/>
  <c r="G60" i="13" s="1"/>
  <c r="F57" i="13"/>
  <c r="F60" i="13" s="1"/>
  <c r="F94" i="13" s="1"/>
  <c r="F95" i="13" s="1"/>
  <c r="F96" i="13" s="1"/>
  <c r="G85" i="13"/>
  <c r="G88" i="13" s="1"/>
  <c r="H41" i="2"/>
  <c r="G81" i="13"/>
  <c r="G84" i="13" s="1"/>
  <c r="D30" i="2"/>
  <c r="I32" i="2"/>
  <c r="F42" i="2"/>
  <c r="F30" i="2" s="1"/>
  <c r="H37" i="2"/>
  <c r="I38" i="2"/>
  <c r="H33" i="2"/>
  <c r="H39" i="2"/>
  <c r="I54" i="2"/>
  <c r="H36" i="2"/>
  <c r="I28" i="2"/>
  <c r="H40" i="2"/>
  <c r="H65" i="13" l="1"/>
  <c r="H68" i="13" s="1"/>
  <c r="H37" i="18"/>
  <c r="H35" i="15"/>
  <c r="H31" i="15" s="1"/>
  <c r="H42" i="15" s="1"/>
  <c r="H30" i="15" s="1"/>
  <c r="H69" i="13"/>
  <c r="H72" i="13" s="1"/>
  <c r="H36" i="15"/>
  <c r="H38" i="18"/>
  <c r="H57" i="13"/>
  <c r="H60" i="13" s="1"/>
  <c r="H94" i="13" s="1"/>
  <c r="H95" i="13" s="1"/>
  <c r="H96" i="13" s="1"/>
  <c r="H35" i="18"/>
  <c r="H33" i="15"/>
  <c r="H61" i="13"/>
  <c r="H64" i="13" s="1"/>
  <c r="H36" i="18"/>
  <c r="H33" i="18" s="1"/>
  <c r="H44" i="18" s="1"/>
  <c r="H32" i="18" s="1"/>
  <c r="H34" i="15"/>
  <c r="H59" i="2"/>
  <c r="G62" i="18"/>
  <c r="G60" i="15"/>
  <c r="H29" i="2"/>
  <c r="G29" i="15"/>
  <c r="G31" i="18"/>
  <c r="I30" i="18"/>
  <c r="I28" i="15"/>
  <c r="G31" i="2"/>
  <c r="G52" i="13" s="1"/>
  <c r="H89" i="13"/>
  <c r="H92" i="13" s="1"/>
  <c r="H43" i="18"/>
  <c r="H41" i="15"/>
  <c r="F54" i="13"/>
  <c r="H44" i="2"/>
  <c r="G46" i="18"/>
  <c r="G44" i="15"/>
  <c r="H77" i="13"/>
  <c r="H80" i="13" s="1"/>
  <c r="H40" i="18"/>
  <c r="H38" i="15"/>
  <c r="H55" i="2"/>
  <c r="G57" i="18"/>
  <c r="G55" i="15"/>
  <c r="G57" i="2"/>
  <c r="G60" i="2" s="1"/>
  <c r="G65" i="2" s="1"/>
  <c r="G83" i="2" s="1"/>
  <c r="F33" i="18"/>
  <c r="F44" i="18" s="1"/>
  <c r="F32" i="18" s="1"/>
  <c r="F51" i="18" s="1"/>
  <c r="F70" i="18" s="1"/>
  <c r="H81" i="13"/>
  <c r="H84" i="13" s="1"/>
  <c r="H41" i="18"/>
  <c r="H39" i="15"/>
  <c r="H73" i="13"/>
  <c r="H76" i="13" s="1"/>
  <c r="H37" i="15"/>
  <c r="H39" i="18"/>
  <c r="G65" i="13"/>
  <c r="G68" i="13" s="1"/>
  <c r="G37" i="18"/>
  <c r="G33" i="18" s="1"/>
  <c r="G44" i="18" s="1"/>
  <c r="G32" i="18" s="1"/>
  <c r="G35" i="15"/>
  <c r="H85" i="13"/>
  <c r="H88" i="13" s="1"/>
  <c r="H42" i="18"/>
  <c r="H40" i="15"/>
  <c r="I54" i="15"/>
  <c r="I56" i="18"/>
  <c r="I77" i="13"/>
  <c r="I80" i="13" s="1"/>
  <c r="I40" i="18"/>
  <c r="I38" i="15"/>
  <c r="I53" i="13"/>
  <c r="I56" i="13" s="1"/>
  <c r="I32" i="15"/>
  <c r="I34" i="18"/>
  <c r="G41" i="15"/>
  <c r="G43" i="18"/>
  <c r="H56" i="2"/>
  <c r="G58" i="18"/>
  <c r="G56" i="15"/>
  <c r="H43" i="2"/>
  <c r="G43" i="15"/>
  <c r="G45" i="18"/>
  <c r="G35" i="18"/>
  <c r="G33" i="15"/>
  <c r="I45" i="2"/>
  <c r="H47" i="18"/>
  <c r="H45" i="15"/>
  <c r="F31" i="15"/>
  <c r="F42" i="15" s="1"/>
  <c r="F30" i="15" s="1"/>
  <c r="H47" i="2"/>
  <c r="G49" i="18"/>
  <c r="G47" i="15"/>
  <c r="G31" i="15"/>
  <c r="G42" i="15" s="1"/>
  <c r="G30" i="15" s="1"/>
  <c r="H48" i="2"/>
  <c r="G48" i="15"/>
  <c r="G50" i="18"/>
  <c r="F70" i="13"/>
  <c r="F82" i="13"/>
  <c r="F78" i="13"/>
  <c r="F86" i="13"/>
  <c r="F90" i="13"/>
  <c r="I34" i="2"/>
  <c r="F66" i="13"/>
  <c r="E30" i="2"/>
  <c r="E51" i="13" s="1"/>
  <c r="I41" i="2"/>
  <c r="E98" i="13"/>
  <c r="F58" i="13"/>
  <c r="F51" i="13"/>
  <c r="G94" i="13"/>
  <c r="G95" i="13" s="1"/>
  <c r="G96" i="13" s="1"/>
  <c r="D51" i="13"/>
  <c r="F93" i="13"/>
  <c r="G74" i="13"/>
  <c r="G86" i="13"/>
  <c r="G62" i="13"/>
  <c r="G90" i="13"/>
  <c r="G66" i="13"/>
  <c r="G78" i="13"/>
  <c r="G70" i="13"/>
  <c r="G82" i="13"/>
  <c r="G54" i="13"/>
  <c r="G58" i="13"/>
  <c r="I36" i="2"/>
  <c r="J32" i="2"/>
  <c r="I40" i="2"/>
  <c r="I35" i="2"/>
  <c r="I39" i="2"/>
  <c r="I33" i="2"/>
  <c r="G42" i="2"/>
  <c r="G30" i="2" s="1"/>
  <c r="J38" i="2"/>
  <c r="J34" i="2"/>
  <c r="I37" i="2"/>
  <c r="H31" i="2"/>
  <c r="H52" i="13" s="1"/>
  <c r="J54" i="2"/>
  <c r="J28" i="2"/>
  <c r="I57" i="13" l="1"/>
  <c r="I60" i="13" s="1"/>
  <c r="I35" i="18"/>
  <c r="I33" i="15"/>
  <c r="I31" i="15" s="1"/>
  <c r="I44" i="2"/>
  <c r="H46" i="18"/>
  <c r="H44" i="15"/>
  <c r="I81" i="13"/>
  <c r="I84" i="13" s="1"/>
  <c r="I41" i="18"/>
  <c r="I39" i="15"/>
  <c r="I56" i="2"/>
  <c r="H56" i="15"/>
  <c r="H58" i="18"/>
  <c r="I55" i="2"/>
  <c r="H55" i="15"/>
  <c r="H57" i="18"/>
  <c r="H57" i="2"/>
  <c r="H60" i="2" s="1"/>
  <c r="H65" i="2" s="1"/>
  <c r="H83" i="2" s="1"/>
  <c r="I59" i="2"/>
  <c r="H60" i="15"/>
  <c r="H62" i="18"/>
  <c r="I73" i="13"/>
  <c r="I76" i="13" s="1"/>
  <c r="I37" i="15"/>
  <c r="I39" i="18"/>
  <c r="I89" i="13"/>
  <c r="I92" i="13" s="1"/>
  <c r="I41" i="15"/>
  <c r="I43" i="18"/>
  <c r="J41" i="2"/>
  <c r="F98" i="13"/>
  <c r="J56" i="18"/>
  <c r="J54" i="15"/>
  <c r="J77" i="13"/>
  <c r="J80" i="13" s="1"/>
  <c r="J40" i="18"/>
  <c r="J38" i="15"/>
  <c r="I65" i="13"/>
  <c r="I68" i="13" s="1"/>
  <c r="I94" i="13" s="1"/>
  <c r="I95" i="13" s="1"/>
  <c r="I96" i="13" s="1"/>
  <c r="I37" i="18"/>
  <c r="I35" i="15"/>
  <c r="I69" i="13"/>
  <c r="I72" i="13" s="1"/>
  <c r="I36" i="15"/>
  <c r="I38" i="18"/>
  <c r="I43" i="2"/>
  <c r="H45" i="18"/>
  <c r="H43" i="15"/>
  <c r="I29" i="2"/>
  <c r="H31" i="18"/>
  <c r="H29" i="15"/>
  <c r="J30" i="18"/>
  <c r="J28" i="15"/>
  <c r="J53" i="13"/>
  <c r="J56" i="13" s="1"/>
  <c r="J32" i="15"/>
  <c r="J34" i="18"/>
  <c r="G51" i="18"/>
  <c r="G70" i="18" s="1"/>
  <c r="J61" i="13"/>
  <c r="J64" i="13" s="1"/>
  <c r="J36" i="18"/>
  <c r="J34" i="15"/>
  <c r="I85" i="13"/>
  <c r="I88" i="13" s="1"/>
  <c r="I40" i="15"/>
  <c r="I42" i="18"/>
  <c r="I61" i="13"/>
  <c r="I64" i="13" s="1"/>
  <c r="I34" i="15"/>
  <c r="I36" i="18"/>
  <c r="I33" i="18" s="1"/>
  <c r="I44" i="18" s="1"/>
  <c r="I32" i="18" s="1"/>
  <c r="I48" i="2"/>
  <c r="H48" i="15"/>
  <c r="H50" i="18"/>
  <c r="I47" i="2"/>
  <c r="H49" i="18"/>
  <c r="H47" i="15"/>
  <c r="J45" i="2"/>
  <c r="I47" i="18"/>
  <c r="I45" i="15"/>
  <c r="G98" i="13"/>
  <c r="H86" i="13"/>
  <c r="H70" i="13"/>
  <c r="H78" i="13"/>
  <c r="H62" i="13"/>
  <c r="H58" i="13"/>
  <c r="H66" i="13"/>
  <c r="H74" i="13"/>
  <c r="H90" i="13"/>
  <c r="H54" i="13"/>
  <c r="H82" i="13"/>
  <c r="G51" i="13"/>
  <c r="G93" i="13"/>
  <c r="J37" i="2"/>
  <c r="J36" i="2"/>
  <c r="J33" i="2"/>
  <c r="H42" i="2"/>
  <c r="K34" i="2"/>
  <c r="J35" i="2"/>
  <c r="I31" i="2"/>
  <c r="I52" i="13" s="1"/>
  <c r="K41" i="2"/>
  <c r="K32" i="2"/>
  <c r="J40" i="2"/>
  <c r="K38" i="2"/>
  <c r="J39" i="2"/>
  <c r="K54" i="2"/>
  <c r="K28" i="2"/>
  <c r="I42" i="15" l="1"/>
  <c r="I30" i="15" s="1"/>
  <c r="J81" i="13"/>
  <c r="J84" i="13" s="1"/>
  <c r="J41" i="18"/>
  <c r="J39" i="15"/>
  <c r="J47" i="2"/>
  <c r="I47" i="15"/>
  <c r="I49" i="18"/>
  <c r="J59" i="2"/>
  <c r="I62" i="18"/>
  <c r="I60" i="15"/>
  <c r="K30" i="18"/>
  <c r="K28" i="15"/>
  <c r="J57" i="13"/>
  <c r="J60" i="13" s="1"/>
  <c r="J94" i="13" s="1"/>
  <c r="J95" i="13" s="1"/>
  <c r="J96" i="13" s="1"/>
  <c r="J33" i="15"/>
  <c r="J35" i="18"/>
  <c r="J33" i="18" s="1"/>
  <c r="J44" i="18" s="1"/>
  <c r="J32" i="18" s="1"/>
  <c r="K45" i="2"/>
  <c r="J47" i="18"/>
  <c r="J45" i="15"/>
  <c r="K89" i="13"/>
  <c r="K92" i="13" s="1"/>
  <c r="K41" i="15"/>
  <c r="K43" i="18"/>
  <c r="J56" i="2"/>
  <c r="I58" i="18"/>
  <c r="I56" i="15"/>
  <c r="K77" i="13"/>
  <c r="K80" i="13" s="1"/>
  <c r="K38" i="15"/>
  <c r="K40" i="18"/>
  <c r="J85" i="13"/>
  <c r="J88" i="13" s="1"/>
  <c r="J42" i="18"/>
  <c r="J40" i="15"/>
  <c r="J65" i="13"/>
  <c r="J68" i="13" s="1"/>
  <c r="J35" i="15"/>
  <c r="J31" i="15" s="1"/>
  <c r="J42" i="15" s="1"/>
  <c r="J30" i="15" s="1"/>
  <c r="J37" i="18"/>
  <c r="J69" i="13"/>
  <c r="J72" i="13" s="1"/>
  <c r="J38" i="18"/>
  <c r="J36" i="15"/>
  <c r="H51" i="18"/>
  <c r="H70" i="18" s="1"/>
  <c r="J43" i="2"/>
  <c r="I45" i="18"/>
  <c r="I43" i="15"/>
  <c r="J44" i="2"/>
  <c r="I44" i="15"/>
  <c r="I46" i="18"/>
  <c r="J55" i="2"/>
  <c r="I55" i="15"/>
  <c r="I57" i="18"/>
  <c r="I57" i="2"/>
  <c r="I60" i="2" s="1"/>
  <c r="I65" i="2" s="1"/>
  <c r="I83" i="2" s="1"/>
  <c r="K56" i="18"/>
  <c r="K54" i="15"/>
  <c r="K53" i="13"/>
  <c r="K56" i="13" s="1"/>
  <c r="K32" i="15"/>
  <c r="K34" i="18"/>
  <c r="K61" i="13"/>
  <c r="K64" i="13" s="1"/>
  <c r="K36" i="18"/>
  <c r="K34" i="15"/>
  <c r="J73" i="13"/>
  <c r="J76" i="13" s="1"/>
  <c r="J39" i="18"/>
  <c r="J37" i="15"/>
  <c r="J48" i="2"/>
  <c r="I50" i="18"/>
  <c r="I48" i="15"/>
  <c r="J29" i="2"/>
  <c r="I29" i="15"/>
  <c r="I31" i="18"/>
  <c r="J89" i="13"/>
  <c r="J92" i="13" s="1"/>
  <c r="J41" i="15"/>
  <c r="J43" i="18"/>
  <c r="H98" i="13"/>
  <c r="I70" i="13"/>
  <c r="I74" i="13"/>
  <c r="I82" i="13"/>
  <c r="I90" i="13"/>
  <c r="I78" i="13"/>
  <c r="I58" i="13"/>
  <c r="I62" i="13"/>
  <c r="I54" i="13"/>
  <c r="I66" i="13"/>
  <c r="I86" i="13"/>
  <c r="J31" i="2"/>
  <c r="J52" i="13" s="1"/>
  <c r="H93" i="13"/>
  <c r="L38" i="2"/>
  <c r="L41" i="2"/>
  <c r="L32" i="2"/>
  <c r="I42" i="2"/>
  <c r="K39" i="2"/>
  <c r="K40" i="2"/>
  <c r="H30" i="2"/>
  <c r="K36" i="2"/>
  <c r="K35" i="2"/>
  <c r="L34" i="2"/>
  <c r="K33" i="2"/>
  <c r="K37" i="2"/>
  <c r="L54" i="2"/>
  <c r="L28" i="2"/>
  <c r="L89" i="13" l="1"/>
  <c r="L92" i="13" s="1"/>
  <c r="L43" i="18"/>
  <c r="L41" i="15"/>
  <c r="K73" i="13"/>
  <c r="K76" i="13" s="1"/>
  <c r="K37" i="15"/>
  <c r="K39" i="18"/>
  <c r="J42" i="2"/>
  <c r="K81" i="13"/>
  <c r="K84" i="13" s="1"/>
  <c r="K41" i="18"/>
  <c r="K39" i="15"/>
  <c r="L77" i="13"/>
  <c r="L80" i="13" s="1"/>
  <c r="L38" i="15"/>
  <c r="L40" i="18"/>
  <c r="K29" i="2"/>
  <c r="J29" i="15"/>
  <c r="J31" i="18"/>
  <c r="K43" i="2"/>
  <c r="J43" i="15"/>
  <c r="J45" i="18"/>
  <c r="K56" i="2"/>
  <c r="J58" i="18"/>
  <c r="J56" i="15"/>
  <c r="L45" i="2"/>
  <c r="K45" i="15"/>
  <c r="K47" i="18"/>
  <c r="K59" i="2"/>
  <c r="J60" i="15"/>
  <c r="J62" i="18"/>
  <c r="K47" i="2"/>
  <c r="J49" i="18"/>
  <c r="J47" i="15"/>
  <c r="K85" i="13"/>
  <c r="K88" i="13" s="1"/>
  <c r="K40" i="15"/>
  <c r="K42" i="18"/>
  <c r="K48" i="2"/>
  <c r="J50" i="18"/>
  <c r="J48" i="15"/>
  <c r="L30" i="18"/>
  <c r="L28" i="15"/>
  <c r="K35" i="18"/>
  <c r="K33" i="15"/>
  <c r="K31" i="15" s="1"/>
  <c r="K42" i="15" s="1"/>
  <c r="K30" i="15" s="1"/>
  <c r="K69" i="13"/>
  <c r="K72" i="13" s="1"/>
  <c r="K38" i="18"/>
  <c r="K36" i="15"/>
  <c r="K44" i="2"/>
  <c r="J44" i="15"/>
  <c r="J46" i="18"/>
  <c r="K65" i="13"/>
  <c r="K68" i="13" s="1"/>
  <c r="K35" i="15"/>
  <c r="K37" i="18"/>
  <c r="L56" i="18"/>
  <c r="L54" i="15"/>
  <c r="L61" i="13"/>
  <c r="L64" i="13" s="1"/>
  <c r="L34" i="15"/>
  <c r="L36" i="18"/>
  <c r="L53" i="13"/>
  <c r="L56" i="13" s="1"/>
  <c r="L34" i="18"/>
  <c r="L32" i="15"/>
  <c r="I51" i="18"/>
  <c r="I70" i="18" s="1"/>
  <c r="K55" i="2"/>
  <c r="J55" i="15"/>
  <c r="J57" i="18"/>
  <c r="J57" i="2"/>
  <c r="J60" i="2" s="1"/>
  <c r="J65" i="2" s="1"/>
  <c r="J83" i="2" s="1"/>
  <c r="K33" i="18"/>
  <c r="K44" i="18" s="1"/>
  <c r="K32" i="18" s="1"/>
  <c r="J93" i="13"/>
  <c r="H51" i="13"/>
  <c r="I93" i="13"/>
  <c r="J30" i="2"/>
  <c r="I98" i="13"/>
  <c r="K31" i="2"/>
  <c r="K52" i="13" s="1"/>
  <c r="K57" i="13"/>
  <c r="K60" i="13" s="1"/>
  <c r="J86" i="13"/>
  <c r="J82" i="13"/>
  <c r="J62" i="13"/>
  <c r="J54" i="13"/>
  <c r="J66" i="13"/>
  <c r="J74" i="13"/>
  <c r="J58" i="13"/>
  <c r="J78" i="13"/>
  <c r="J90" i="13"/>
  <c r="J70" i="13"/>
  <c r="K42" i="2"/>
  <c r="K93" i="13" s="1"/>
  <c r="M34" i="2"/>
  <c r="M32" i="2"/>
  <c r="L35" i="2"/>
  <c r="L40" i="2"/>
  <c r="I30" i="2"/>
  <c r="L37" i="2"/>
  <c r="L36" i="2"/>
  <c r="M41" i="2"/>
  <c r="L39" i="2"/>
  <c r="L33" i="2"/>
  <c r="M38" i="2"/>
  <c r="M54" i="2"/>
  <c r="M28" i="2"/>
  <c r="K94" i="13" l="1"/>
  <c r="K95" i="13" s="1"/>
  <c r="K96" i="13" s="1"/>
  <c r="L56" i="2"/>
  <c r="K58" i="18"/>
  <c r="K56" i="15"/>
  <c r="J51" i="18"/>
  <c r="J70" i="18" s="1"/>
  <c r="L57" i="13"/>
  <c r="L60" i="13" s="1"/>
  <c r="L94" i="13" s="1"/>
  <c r="L95" i="13" s="1"/>
  <c r="L96" i="13" s="1"/>
  <c r="L33" i="15"/>
  <c r="L35" i="18"/>
  <c r="M53" i="13"/>
  <c r="M56" i="13" s="1"/>
  <c r="M32" i="15"/>
  <c r="M34" i="18"/>
  <c r="L55" i="2"/>
  <c r="K57" i="18"/>
  <c r="K55" i="15"/>
  <c r="K57" i="2"/>
  <c r="K60" i="2" s="1"/>
  <c r="K65" i="2" s="1"/>
  <c r="K83" i="2" s="1"/>
  <c r="L47" i="2"/>
  <c r="K49" i="18"/>
  <c r="K47" i="15"/>
  <c r="M54" i="15"/>
  <c r="M56" i="18"/>
  <c r="M89" i="13"/>
  <c r="M92" i="13" s="1"/>
  <c r="M41" i="15"/>
  <c r="M43" i="18"/>
  <c r="L85" i="13"/>
  <c r="L88" i="13" s="1"/>
  <c r="L42" i="18"/>
  <c r="L40" i="15"/>
  <c r="L48" i="2"/>
  <c r="K50" i="18"/>
  <c r="K48" i="15"/>
  <c r="M45" i="2"/>
  <c r="L47" i="18"/>
  <c r="L45" i="15"/>
  <c r="M28" i="15"/>
  <c r="M30" i="18"/>
  <c r="L73" i="13"/>
  <c r="L76" i="13" s="1"/>
  <c r="L37" i="15"/>
  <c r="L39" i="18"/>
  <c r="L44" i="2"/>
  <c r="K46" i="18"/>
  <c r="K44" i="15"/>
  <c r="L43" i="2"/>
  <c r="K45" i="18"/>
  <c r="K43" i="15"/>
  <c r="L81" i="13"/>
  <c r="L84" i="13" s="1"/>
  <c r="L41" i="18"/>
  <c r="L39" i="15"/>
  <c r="M61" i="13"/>
  <c r="M64" i="13" s="1"/>
  <c r="M36" i="18"/>
  <c r="M34" i="15"/>
  <c r="M77" i="13"/>
  <c r="M80" i="13" s="1"/>
  <c r="M40" i="18"/>
  <c r="M38" i="15"/>
  <c r="L69" i="13"/>
  <c r="L72" i="13" s="1"/>
  <c r="L38" i="18"/>
  <c r="L36" i="15"/>
  <c r="L65" i="13"/>
  <c r="L68" i="13" s="1"/>
  <c r="L37" i="18"/>
  <c r="L33" i="18" s="1"/>
  <c r="L44" i="18" s="1"/>
  <c r="L32" i="18" s="1"/>
  <c r="L35" i="15"/>
  <c r="L31" i="15" s="1"/>
  <c r="L42" i="15" s="1"/>
  <c r="L30" i="15" s="1"/>
  <c r="L59" i="2"/>
  <c r="K62" i="18"/>
  <c r="K60" i="15"/>
  <c r="L29" i="2"/>
  <c r="K29" i="15"/>
  <c r="K31" i="18"/>
  <c r="K51" i="18" s="1"/>
  <c r="K70" i="18" s="1"/>
  <c r="J98" i="13"/>
  <c r="J51" i="13"/>
  <c r="I51" i="13"/>
  <c r="K66" i="13"/>
  <c r="K58" i="13"/>
  <c r="K78" i="13"/>
  <c r="K70" i="13"/>
  <c r="K74" i="13"/>
  <c r="K82" i="13"/>
  <c r="K54" i="13"/>
  <c r="K86" i="13"/>
  <c r="K62" i="13"/>
  <c r="K90" i="13"/>
  <c r="N38" i="2"/>
  <c r="M39" i="2"/>
  <c r="M35" i="2"/>
  <c r="M36" i="2"/>
  <c r="M33" i="2"/>
  <c r="N41" i="2"/>
  <c r="M40" i="2"/>
  <c r="L31" i="2"/>
  <c r="L52" i="13" s="1"/>
  <c r="N34" i="2"/>
  <c r="M37" i="2"/>
  <c r="K30" i="2"/>
  <c r="N32" i="2"/>
  <c r="N54" i="2"/>
  <c r="N28" i="2"/>
  <c r="N56" i="18" l="1"/>
  <c r="N54" i="15"/>
  <c r="M57" i="13"/>
  <c r="M60" i="13" s="1"/>
  <c r="M35" i="18"/>
  <c r="M33" i="15"/>
  <c r="M43" i="2"/>
  <c r="L45" i="18"/>
  <c r="L43" i="15"/>
  <c r="N53" i="13"/>
  <c r="N56" i="13" s="1"/>
  <c r="N34" i="18"/>
  <c r="N32" i="15"/>
  <c r="M29" i="2"/>
  <c r="L29" i="15"/>
  <c r="L31" i="18"/>
  <c r="L51" i="18" s="1"/>
  <c r="L70" i="18" s="1"/>
  <c r="N28" i="15"/>
  <c r="N30" i="18"/>
  <c r="M85" i="13"/>
  <c r="M88" i="13" s="1"/>
  <c r="M40" i="15"/>
  <c r="M42" i="18"/>
  <c r="M65" i="13"/>
  <c r="M68" i="13" s="1"/>
  <c r="M37" i="18"/>
  <c r="M35" i="15"/>
  <c r="M48" i="2"/>
  <c r="L50" i="18"/>
  <c r="L48" i="15"/>
  <c r="M47" i="2"/>
  <c r="L49" i="18"/>
  <c r="L47" i="15"/>
  <c r="M55" i="2"/>
  <c r="L57" i="18"/>
  <c r="L55" i="15"/>
  <c r="L57" i="2"/>
  <c r="L60" i="2" s="1"/>
  <c r="L65" i="2" s="1"/>
  <c r="L83" i="2" s="1"/>
  <c r="N61" i="13"/>
  <c r="N64" i="13" s="1"/>
  <c r="N36" i="18"/>
  <c r="N34" i="15"/>
  <c r="N77" i="13"/>
  <c r="N80" i="13" s="1"/>
  <c r="N40" i="18"/>
  <c r="N38" i="15"/>
  <c r="M59" i="2"/>
  <c r="L60" i="15"/>
  <c r="L62" i="18"/>
  <c r="M56" i="2"/>
  <c r="L58" i="18"/>
  <c r="L56" i="15"/>
  <c r="M69" i="13"/>
  <c r="M72" i="13" s="1"/>
  <c r="M38" i="18"/>
  <c r="M36" i="15"/>
  <c r="M73" i="13"/>
  <c r="M76" i="13" s="1"/>
  <c r="M37" i="15"/>
  <c r="M31" i="15" s="1"/>
  <c r="M42" i="15" s="1"/>
  <c r="M30" i="15" s="1"/>
  <c r="M39" i="18"/>
  <c r="N89" i="13"/>
  <c r="N92" i="13" s="1"/>
  <c r="N41" i="15"/>
  <c r="N43" i="18"/>
  <c r="M81" i="13"/>
  <c r="M84" i="13" s="1"/>
  <c r="M39" i="15"/>
  <c r="M41" i="18"/>
  <c r="M44" i="2"/>
  <c r="L46" i="18"/>
  <c r="L44" i="15"/>
  <c r="N45" i="2"/>
  <c r="M47" i="18"/>
  <c r="M45" i="15"/>
  <c r="M33" i="18"/>
  <c r="M44" i="18" s="1"/>
  <c r="M32" i="18" s="1"/>
  <c r="M94" i="13"/>
  <c r="M95" i="13" s="1"/>
  <c r="M96" i="13" s="1"/>
  <c r="L86" i="13"/>
  <c r="L62" i="13"/>
  <c r="L74" i="13"/>
  <c r="L82" i="13"/>
  <c r="L54" i="13"/>
  <c r="L58" i="13"/>
  <c r="L90" i="13"/>
  <c r="L70" i="13"/>
  <c r="L78" i="13"/>
  <c r="L66" i="13"/>
  <c r="M31" i="2"/>
  <c r="M52" i="13" s="1"/>
  <c r="K51" i="13"/>
  <c r="K98" i="13"/>
  <c r="L42" i="2"/>
  <c r="O41" i="2"/>
  <c r="N37" i="2"/>
  <c r="N36" i="2"/>
  <c r="N39" i="2"/>
  <c r="O32" i="2"/>
  <c r="N40" i="2"/>
  <c r="N33" i="2"/>
  <c r="O34" i="2"/>
  <c r="N35" i="2"/>
  <c r="O38" i="2"/>
  <c r="O54" i="2"/>
  <c r="O28" i="2"/>
  <c r="O77" i="13" l="1"/>
  <c r="O80" i="13" s="1"/>
  <c r="O40" i="18"/>
  <c r="O38" i="15"/>
  <c r="N73" i="13"/>
  <c r="N76" i="13" s="1"/>
  <c r="N37" i="15"/>
  <c r="N39" i="18"/>
  <c r="N44" i="2"/>
  <c r="M46" i="18"/>
  <c r="M44" i="15"/>
  <c r="N47" i="2"/>
  <c r="M47" i="15"/>
  <c r="M49" i="18"/>
  <c r="O30" i="18"/>
  <c r="O28" i="15"/>
  <c r="N65" i="13"/>
  <c r="N68" i="13" s="1"/>
  <c r="N37" i="18"/>
  <c r="N35" i="15"/>
  <c r="N31" i="15" s="1"/>
  <c r="N42" i="15" s="1"/>
  <c r="N30" i="15" s="1"/>
  <c r="O53" i="13"/>
  <c r="O56" i="13" s="1"/>
  <c r="O34" i="18"/>
  <c r="O32" i="15"/>
  <c r="O89" i="13"/>
  <c r="O92" i="13" s="1"/>
  <c r="O43" i="18"/>
  <c r="O41" i="15"/>
  <c r="N55" i="2"/>
  <c r="M57" i="18"/>
  <c r="M55" i="15"/>
  <c r="M57" i="2"/>
  <c r="M60" i="2" s="1"/>
  <c r="M65" i="2" s="1"/>
  <c r="M83" i="2" s="1"/>
  <c r="N85" i="13"/>
  <c r="N88" i="13" s="1"/>
  <c r="N40" i="15"/>
  <c r="N42" i="18"/>
  <c r="O45" i="2"/>
  <c r="N45" i="15"/>
  <c r="N47" i="18"/>
  <c r="N29" i="2"/>
  <c r="M29" i="15"/>
  <c r="M31" i="18"/>
  <c r="M51" i="18" s="1"/>
  <c r="M70" i="18" s="1"/>
  <c r="N43" i="2"/>
  <c r="M45" i="18"/>
  <c r="M43" i="15"/>
  <c r="O61" i="13"/>
  <c r="O64" i="13" s="1"/>
  <c r="O34" i="15"/>
  <c r="O36" i="18"/>
  <c r="N81" i="13"/>
  <c r="N84" i="13" s="1"/>
  <c r="N39" i="15"/>
  <c r="N41" i="18"/>
  <c r="O56" i="18"/>
  <c r="O54" i="15"/>
  <c r="N57" i="13"/>
  <c r="N60" i="13" s="1"/>
  <c r="N33" i="15"/>
  <c r="N35" i="18"/>
  <c r="N33" i="18" s="1"/>
  <c r="N44" i="18" s="1"/>
  <c r="N32" i="18" s="1"/>
  <c r="N69" i="13"/>
  <c r="N72" i="13" s="1"/>
  <c r="N38" i="18"/>
  <c r="N36" i="15"/>
  <c r="N56" i="2"/>
  <c r="M56" i="15"/>
  <c r="M58" i="18"/>
  <c r="N59" i="2"/>
  <c r="M60" i="15"/>
  <c r="M62" i="18"/>
  <c r="N48" i="2"/>
  <c r="M50" i="18"/>
  <c r="M48" i="15"/>
  <c r="N94" i="13"/>
  <c r="N95" i="13" s="1"/>
  <c r="N96" i="13" s="1"/>
  <c r="L93" i="13"/>
  <c r="L98" i="13"/>
  <c r="M82" i="13"/>
  <c r="M70" i="13"/>
  <c r="M78" i="13"/>
  <c r="M74" i="13"/>
  <c r="M90" i="13"/>
  <c r="M66" i="13"/>
  <c r="M54" i="13"/>
  <c r="M58" i="13"/>
  <c r="M86" i="13"/>
  <c r="M62" i="13"/>
  <c r="M42" i="2"/>
  <c r="L30" i="2"/>
  <c r="O35" i="2"/>
  <c r="O40" i="2"/>
  <c r="N31" i="2"/>
  <c r="N52" i="13" s="1"/>
  <c r="O39" i="2"/>
  <c r="O37" i="2"/>
  <c r="P38" i="2"/>
  <c r="P34" i="2"/>
  <c r="O33" i="2"/>
  <c r="P32" i="2"/>
  <c r="O36" i="2"/>
  <c r="P41" i="2"/>
  <c r="M30" i="2"/>
  <c r="P54" i="2"/>
  <c r="P28" i="2"/>
  <c r="P77" i="13" l="1"/>
  <c r="P80" i="13" s="1"/>
  <c r="P40" i="18"/>
  <c r="P38" i="15"/>
  <c r="O48" i="2"/>
  <c r="N50" i="18"/>
  <c r="N48" i="15"/>
  <c r="O47" i="2"/>
  <c r="N49" i="18"/>
  <c r="N47" i="15"/>
  <c r="O73" i="13"/>
  <c r="O76" i="13" s="1"/>
  <c r="O39" i="18"/>
  <c r="O37" i="15"/>
  <c r="O55" i="2"/>
  <c r="N55" i="15"/>
  <c r="N57" i="18"/>
  <c r="N57" i="2"/>
  <c r="N60" i="2" s="1"/>
  <c r="N65" i="2" s="1"/>
  <c r="N83" i="2" s="1"/>
  <c r="O38" i="18"/>
  <c r="O36" i="15"/>
  <c r="O57" i="13"/>
  <c r="O60" i="13" s="1"/>
  <c r="O33" i="15"/>
  <c r="O31" i="15" s="1"/>
  <c r="O42" i="15" s="1"/>
  <c r="O30" i="15" s="1"/>
  <c r="O35" i="18"/>
  <c r="O81" i="13"/>
  <c r="O84" i="13" s="1"/>
  <c r="O41" i="18"/>
  <c r="O39" i="15"/>
  <c r="O56" i="2"/>
  <c r="N58" i="18"/>
  <c r="N56" i="15"/>
  <c r="O29" i="2"/>
  <c r="N31" i="18"/>
  <c r="N29" i="15"/>
  <c r="P45" i="2"/>
  <c r="O47" i="18"/>
  <c r="O45" i="15"/>
  <c r="P56" i="18"/>
  <c r="P54" i="15"/>
  <c r="O85" i="13"/>
  <c r="O88" i="13" s="1"/>
  <c r="O42" i="18"/>
  <c r="O40" i="15"/>
  <c r="P53" i="13"/>
  <c r="P56" i="13" s="1"/>
  <c r="P34" i="18"/>
  <c r="P32" i="15"/>
  <c r="O65" i="13"/>
  <c r="O68" i="13" s="1"/>
  <c r="O37" i="18"/>
  <c r="O33" i="18" s="1"/>
  <c r="O44" i="18" s="1"/>
  <c r="O32" i="18" s="1"/>
  <c r="O35" i="15"/>
  <c r="P28" i="15"/>
  <c r="P30" i="18"/>
  <c r="P89" i="13"/>
  <c r="P92" i="13" s="1"/>
  <c r="P43" i="18"/>
  <c r="P41" i="15"/>
  <c r="P61" i="13"/>
  <c r="P64" i="13" s="1"/>
  <c r="P34" i="15"/>
  <c r="P36" i="18"/>
  <c r="O59" i="2"/>
  <c r="N60" i="15"/>
  <c r="N62" i="18"/>
  <c r="O43" i="2"/>
  <c r="N45" i="18"/>
  <c r="N43" i="15"/>
  <c r="O44" i="2"/>
  <c r="N46" i="18"/>
  <c r="N44" i="15"/>
  <c r="M98" i="13"/>
  <c r="M51" i="13"/>
  <c r="M93" i="13"/>
  <c r="O31" i="2"/>
  <c r="O52" i="13" s="1"/>
  <c r="O69" i="13"/>
  <c r="O72" i="13" s="1"/>
  <c r="N74" i="13"/>
  <c r="N54" i="13"/>
  <c r="N78" i="13"/>
  <c r="N66" i="13"/>
  <c r="N62" i="13"/>
  <c r="N86" i="13"/>
  <c r="N70" i="13"/>
  <c r="N82" i="13"/>
  <c r="N90" i="13"/>
  <c r="N58" i="13"/>
  <c r="L51" i="13"/>
  <c r="P37" i="2"/>
  <c r="P33" i="2"/>
  <c r="Q38" i="2"/>
  <c r="P40" i="2"/>
  <c r="Q41" i="2"/>
  <c r="P39" i="2"/>
  <c r="P36" i="2"/>
  <c r="Q32" i="2"/>
  <c r="Q34" i="2"/>
  <c r="N42" i="2"/>
  <c r="N30" i="2" s="1"/>
  <c r="P35" i="2"/>
  <c r="Q54" i="2"/>
  <c r="Q28" i="2"/>
  <c r="P29" i="2" l="1"/>
  <c r="O31" i="18"/>
  <c r="O51" i="18" s="1"/>
  <c r="O70" i="18" s="1"/>
  <c r="O29" i="15"/>
  <c r="Q61" i="13"/>
  <c r="Q64" i="13" s="1"/>
  <c r="Q36" i="18"/>
  <c r="Q34" i="15"/>
  <c r="Q45" i="2"/>
  <c r="P47" i="18"/>
  <c r="P45" i="15"/>
  <c r="P55" i="2"/>
  <c r="O57" i="18"/>
  <c r="O55" i="15"/>
  <c r="O57" i="2"/>
  <c r="O60" i="2" s="1"/>
  <c r="O65" i="2" s="1"/>
  <c r="O83" i="2" s="1"/>
  <c r="P81" i="13"/>
  <c r="P84" i="13" s="1"/>
  <c r="P39" i="15"/>
  <c r="P41" i="18"/>
  <c r="P44" i="2"/>
  <c r="O46" i="18"/>
  <c r="O44" i="15"/>
  <c r="Q89" i="13"/>
  <c r="Q92" i="13" s="1"/>
  <c r="Q41" i="15"/>
  <c r="Q43" i="18"/>
  <c r="Q53" i="13"/>
  <c r="Q56" i="13" s="1"/>
  <c r="Q34" i="18"/>
  <c r="Q32" i="15"/>
  <c r="P85" i="13"/>
  <c r="P88" i="13" s="1"/>
  <c r="P42" i="18"/>
  <c r="P40" i="15"/>
  <c r="P59" i="2"/>
  <c r="O62" i="18"/>
  <c r="O60" i="15"/>
  <c r="P48" i="2"/>
  <c r="O48" i="15"/>
  <c r="O50" i="18"/>
  <c r="Q30" i="18"/>
  <c r="Q28" i="15"/>
  <c r="P57" i="13"/>
  <c r="P60" i="13" s="1"/>
  <c r="P35" i="18"/>
  <c r="P33" i="15"/>
  <c r="P31" i="15" s="1"/>
  <c r="P42" i="15" s="1"/>
  <c r="P30" i="15" s="1"/>
  <c r="P73" i="13"/>
  <c r="P76" i="13" s="1"/>
  <c r="P94" i="13" s="1"/>
  <c r="P95" i="13" s="1"/>
  <c r="P96" i="13" s="1"/>
  <c r="P37" i="15"/>
  <c r="P39" i="18"/>
  <c r="O94" i="13"/>
  <c r="O95" i="13" s="1"/>
  <c r="O96" i="13" s="1"/>
  <c r="Q54" i="15"/>
  <c r="Q56" i="18"/>
  <c r="P65" i="13"/>
  <c r="P68" i="13" s="1"/>
  <c r="P35" i="15"/>
  <c r="P37" i="18"/>
  <c r="P33" i="18" s="1"/>
  <c r="P44" i="18" s="1"/>
  <c r="P32" i="18" s="1"/>
  <c r="P69" i="13"/>
  <c r="P72" i="13" s="1"/>
  <c r="P38" i="18"/>
  <c r="P36" i="15"/>
  <c r="Q77" i="13"/>
  <c r="Q80" i="13" s="1"/>
  <c r="Q38" i="15"/>
  <c r="Q40" i="18"/>
  <c r="P43" i="2"/>
  <c r="O43" i="15"/>
  <c r="O45" i="18"/>
  <c r="N51" i="18"/>
  <c r="N70" i="18" s="1"/>
  <c r="P56" i="2"/>
  <c r="O58" i="18"/>
  <c r="O56" i="15"/>
  <c r="P47" i="2"/>
  <c r="O47" i="15"/>
  <c r="O49" i="18"/>
  <c r="O42" i="2"/>
  <c r="O93" i="13" s="1"/>
  <c r="N51" i="13"/>
  <c r="O58" i="13"/>
  <c r="O66" i="13"/>
  <c r="O62" i="13"/>
  <c r="O82" i="13"/>
  <c r="O90" i="13"/>
  <c r="O86" i="13"/>
  <c r="O70" i="13"/>
  <c r="O74" i="13"/>
  <c r="O78" i="13"/>
  <c r="O54" i="13"/>
  <c r="N93" i="13"/>
  <c r="N98" i="13"/>
  <c r="Q39" i="2"/>
  <c r="R34" i="2"/>
  <c r="O30" i="2"/>
  <c r="Q35" i="2"/>
  <c r="R38" i="2"/>
  <c r="P31" i="2"/>
  <c r="P52" i="13" s="1"/>
  <c r="Q36" i="2"/>
  <c r="Q40" i="2"/>
  <c r="Q33" i="2"/>
  <c r="R32" i="2"/>
  <c r="Q37" i="2"/>
  <c r="R41" i="2"/>
  <c r="R54" i="2"/>
  <c r="R28" i="2"/>
  <c r="Q73" i="13" l="1"/>
  <c r="Q76" i="13" s="1"/>
  <c r="Q37" i="15"/>
  <c r="Q39" i="18"/>
  <c r="Q69" i="13"/>
  <c r="Q72" i="13" s="1"/>
  <c r="Q38" i="18"/>
  <c r="Q36" i="15"/>
  <c r="R53" i="13"/>
  <c r="R56" i="13" s="1"/>
  <c r="R34" i="18"/>
  <c r="R32" i="15"/>
  <c r="R61" i="13"/>
  <c r="R64" i="13" s="1"/>
  <c r="R34" i="15"/>
  <c r="R36" i="18"/>
  <c r="Q47" i="2"/>
  <c r="P49" i="18"/>
  <c r="P47" i="15"/>
  <c r="Q43" i="2"/>
  <c r="P43" i="15"/>
  <c r="P45" i="18"/>
  <c r="Q29" i="2"/>
  <c r="P31" i="18"/>
  <c r="P51" i="18" s="1"/>
  <c r="P70" i="18" s="1"/>
  <c r="P29" i="15"/>
  <c r="R28" i="15"/>
  <c r="R30" i="18"/>
  <c r="Q56" i="2"/>
  <c r="P56" i="15"/>
  <c r="P58" i="18"/>
  <c r="Q48" i="2"/>
  <c r="P48" i="15"/>
  <c r="P50" i="18"/>
  <c r="Q44" i="2"/>
  <c r="P46" i="18"/>
  <c r="P44" i="15"/>
  <c r="Q57" i="13"/>
  <c r="Q60" i="13" s="1"/>
  <c r="Q35" i="18"/>
  <c r="Q33" i="15"/>
  <c r="Q31" i="15" s="1"/>
  <c r="Q42" i="15" s="1"/>
  <c r="Q30" i="15" s="1"/>
  <c r="R45" i="2"/>
  <c r="Q47" i="18"/>
  <c r="Q45" i="15"/>
  <c r="Q59" i="2"/>
  <c r="P62" i="18"/>
  <c r="P60" i="15"/>
  <c r="R56" i="18"/>
  <c r="R54" i="15"/>
  <c r="R77" i="13"/>
  <c r="R80" i="13" s="1"/>
  <c r="R40" i="18"/>
  <c r="R38" i="15"/>
  <c r="Q81" i="13"/>
  <c r="Q84" i="13" s="1"/>
  <c r="Q39" i="15"/>
  <c r="Q41" i="18"/>
  <c r="R89" i="13"/>
  <c r="R92" i="13" s="1"/>
  <c r="R43" i="18"/>
  <c r="R41" i="15"/>
  <c r="Q85" i="13"/>
  <c r="Q88" i="13" s="1"/>
  <c r="Q42" i="18"/>
  <c r="Q40" i="15"/>
  <c r="Q65" i="13"/>
  <c r="Q68" i="13" s="1"/>
  <c r="Q94" i="13" s="1"/>
  <c r="Q95" i="13" s="1"/>
  <c r="Q96" i="13" s="1"/>
  <c r="Q37" i="18"/>
  <c r="Q35" i="15"/>
  <c r="Q33" i="18"/>
  <c r="Q44" i="18" s="1"/>
  <c r="Q32" i="18" s="1"/>
  <c r="Q55" i="2"/>
  <c r="P55" i="15"/>
  <c r="P57" i="18"/>
  <c r="P57" i="2"/>
  <c r="P60" i="2" s="1"/>
  <c r="P65" i="2" s="1"/>
  <c r="P83" i="2" s="1"/>
  <c r="Q31" i="2"/>
  <c r="Q52" i="13" s="1"/>
  <c r="Q86" i="13" s="1"/>
  <c r="P78" i="13"/>
  <c r="P70" i="13"/>
  <c r="P58" i="13"/>
  <c r="P62" i="13"/>
  <c r="P90" i="13"/>
  <c r="P66" i="13"/>
  <c r="P82" i="13"/>
  <c r="P74" i="13"/>
  <c r="P86" i="13"/>
  <c r="P54" i="13"/>
  <c r="O98" i="13"/>
  <c r="O51" i="13"/>
  <c r="Q54" i="13"/>
  <c r="Q58" i="13"/>
  <c r="Q42" i="2"/>
  <c r="Q30" i="2" s="1"/>
  <c r="R36" i="2"/>
  <c r="P42" i="2"/>
  <c r="P30" i="2" s="1"/>
  <c r="S38" i="2"/>
  <c r="R39" i="2"/>
  <c r="S32" i="2"/>
  <c r="R40" i="2"/>
  <c r="S34" i="2"/>
  <c r="R37" i="2"/>
  <c r="R35" i="2"/>
  <c r="S41" i="2"/>
  <c r="R33" i="2"/>
  <c r="S54" i="2"/>
  <c r="S28" i="2"/>
  <c r="R81" i="13" l="1"/>
  <c r="R84" i="13" s="1"/>
  <c r="R41" i="18"/>
  <c r="R39" i="15"/>
  <c r="R59" i="2"/>
  <c r="Q62" i="18"/>
  <c r="Q60" i="15"/>
  <c r="R48" i="2"/>
  <c r="Q50" i="18"/>
  <c r="Q48" i="15"/>
  <c r="R29" i="2"/>
  <c r="Q29" i="15"/>
  <c r="Q31" i="18"/>
  <c r="Q51" i="18" s="1"/>
  <c r="Q70" i="18" s="1"/>
  <c r="R43" i="2"/>
  <c r="Q43" i="15"/>
  <c r="Q45" i="18"/>
  <c r="S56" i="18"/>
  <c r="S54" i="15"/>
  <c r="S61" i="13"/>
  <c r="S64" i="13" s="1"/>
  <c r="S34" i="15"/>
  <c r="S36" i="18"/>
  <c r="Q70" i="13"/>
  <c r="S89" i="13"/>
  <c r="S92" i="13" s="1"/>
  <c r="S41" i="15"/>
  <c r="S43" i="18"/>
  <c r="R85" i="13"/>
  <c r="R88" i="13" s="1"/>
  <c r="R40" i="15"/>
  <c r="R42" i="18"/>
  <c r="Q74" i="13"/>
  <c r="Q90" i="13"/>
  <c r="Q82" i="13"/>
  <c r="R44" i="2"/>
  <c r="Q46" i="18"/>
  <c r="Q44" i="15"/>
  <c r="R73" i="13"/>
  <c r="R76" i="13" s="1"/>
  <c r="R39" i="18"/>
  <c r="R37" i="15"/>
  <c r="R55" i="2"/>
  <c r="Q57" i="18"/>
  <c r="Q55" i="15"/>
  <c r="Q57" i="2"/>
  <c r="Q60" i="2" s="1"/>
  <c r="Q65" i="2" s="1"/>
  <c r="Q83" i="2" s="1"/>
  <c r="S45" i="2"/>
  <c r="R47" i="18"/>
  <c r="R45" i="15"/>
  <c r="R56" i="2"/>
  <c r="Q58" i="18"/>
  <c r="Q56" i="15"/>
  <c r="R47" i="2"/>
  <c r="Q49" i="18"/>
  <c r="Q47" i="15"/>
  <c r="R57" i="13"/>
  <c r="R60" i="13" s="1"/>
  <c r="R35" i="18"/>
  <c r="R33" i="18" s="1"/>
  <c r="R44" i="18" s="1"/>
  <c r="R32" i="18" s="1"/>
  <c r="R33" i="15"/>
  <c r="R31" i="15" s="1"/>
  <c r="R42" i="15" s="1"/>
  <c r="R30" i="15" s="1"/>
  <c r="S77" i="13"/>
  <c r="S80" i="13" s="1"/>
  <c r="S40" i="18"/>
  <c r="S38" i="15"/>
  <c r="Q62" i="13"/>
  <c r="Q78" i="13"/>
  <c r="S30" i="18"/>
  <c r="S28" i="15"/>
  <c r="R65" i="13"/>
  <c r="R68" i="13" s="1"/>
  <c r="R37" i="18"/>
  <c r="R35" i="15"/>
  <c r="S53" i="13"/>
  <c r="S56" i="13" s="1"/>
  <c r="S32" i="15"/>
  <c r="S34" i="18"/>
  <c r="R69" i="13"/>
  <c r="R72" i="13" s="1"/>
  <c r="R38" i="18"/>
  <c r="R36" i="15"/>
  <c r="Q66" i="13"/>
  <c r="Q98" i="13" s="1"/>
  <c r="R94" i="13"/>
  <c r="R95" i="13" s="1"/>
  <c r="R96" i="13" s="1"/>
  <c r="Q51" i="13"/>
  <c r="P51" i="13"/>
  <c r="P98" i="13"/>
  <c r="Q93" i="13"/>
  <c r="P93" i="13"/>
  <c r="T34" i="2"/>
  <c r="T41" i="2"/>
  <c r="S37" i="2"/>
  <c r="T32" i="2"/>
  <c r="T38" i="2"/>
  <c r="S40" i="2"/>
  <c r="S36" i="2"/>
  <c r="S33" i="2"/>
  <c r="S35" i="2"/>
  <c r="R31" i="2"/>
  <c r="R52" i="13" s="1"/>
  <c r="S39" i="2"/>
  <c r="T54" i="2"/>
  <c r="T28" i="2"/>
  <c r="S73" i="13" l="1"/>
  <c r="S76" i="13" s="1"/>
  <c r="S39" i="18"/>
  <c r="S37" i="15"/>
  <c r="S44" i="2"/>
  <c r="R46" i="18"/>
  <c r="R44" i="15"/>
  <c r="S85" i="13"/>
  <c r="S88" i="13" s="1"/>
  <c r="S42" i="18"/>
  <c r="S40" i="15"/>
  <c r="T89" i="13"/>
  <c r="T92" i="13" s="1"/>
  <c r="T41" i="15"/>
  <c r="T43" i="18"/>
  <c r="S59" i="2"/>
  <c r="R60" i="15"/>
  <c r="R62" i="18"/>
  <c r="S81" i="13"/>
  <c r="S84" i="13" s="1"/>
  <c r="S41" i="18"/>
  <c r="S39" i="15"/>
  <c r="S47" i="2"/>
  <c r="R47" i="15"/>
  <c r="R49" i="18"/>
  <c r="T45" i="2"/>
  <c r="S45" i="15"/>
  <c r="S47" i="18"/>
  <c r="S55" i="2"/>
  <c r="R55" i="15"/>
  <c r="R57" i="18"/>
  <c r="R57" i="2"/>
  <c r="R60" i="2" s="1"/>
  <c r="R65" i="2" s="1"/>
  <c r="R83" i="2" s="1"/>
  <c r="S29" i="2"/>
  <c r="R31" i="18"/>
  <c r="R29" i="15"/>
  <c r="S48" i="2"/>
  <c r="R50" i="18"/>
  <c r="R48" i="15"/>
  <c r="S69" i="13"/>
  <c r="S72" i="13" s="1"/>
  <c r="S38" i="18"/>
  <c r="S36" i="15"/>
  <c r="T28" i="15"/>
  <c r="T30" i="18"/>
  <c r="T54" i="15"/>
  <c r="T56" i="18"/>
  <c r="S65" i="13"/>
  <c r="S68" i="13" s="1"/>
  <c r="S35" i="15"/>
  <c r="S37" i="18"/>
  <c r="T77" i="13"/>
  <c r="T80" i="13" s="1"/>
  <c r="T40" i="18"/>
  <c r="T38" i="15"/>
  <c r="T61" i="13"/>
  <c r="T64" i="13" s="1"/>
  <c r="T36" i="18"/>
  <c r="T34" i="15"/>
  <c r="S57" i="13"/>
  <c r="S60" i="13" s="1"/>
  <c r="S35" i="18"/>
  <c r="S33" i="15"/>
  <c r="S31" i="15" s="1"/>
  <c r="S42" i="15" s="1"/>
  <c r="S30" i="15" s="1"/>
  <c r="T53" i="13"/>
  <c r="T56" i="13" s="1"/>
  <c r="T32" i="15"/>
  <c r="T34" i="18"/>
  <c r="S56" i="2"/>
  <c r="R58" i="18"/>
  <c r="R56" i="15"/>
  <c r="S33" i="18"/>
  <c r="S44" i="18" s="1"/>
  <c r="S32" i="18" s="1"/>
  <c r="S43" i="2"/>
  <c r="R43" i="15"/>
  <c r="R45" i="18"/>
  <c r="S94" i="13"/>
  <c r="S95" i="13" s="1"/>
  <c r="S96" i="13" s="1"/>
  <c r="R58" i="13"/>
  <c r="R54" i="13"/>
  <c r="R90" i="13"/>
  <c r="R78" i="13"/>
  <c r="R70" i="13"/>
  <c r="R74" i="13"/>
  <c r="R86" i="13"/>
  <c r="R66" i="13"/>
  <c r="R62" i="13"/>
  <c r="R82" i="13"/>
  <c r="T40" i="2"/>
  <c r="T35" i="2"/>
  <c r="U32" i="2"/>
  <c r="U41" i="2"/>
  <c r="T39" i="2"/>
  <c r="T36" i="2"/>
  <c r="U38" i="2"/>
  <c r="R42" i="2"/>
  <c r="T33" i="2"/>
  <c r="S31" i="2"/>
  <c r="S52" i="13" s="1"/>
  <c r="T37" i="2"/>
  <c r="U34" i="2"/>
  <c r="U54" i="2"/>
  <c r="U28" i="2"/>
  <c r="T55" i="2" l="1"/>
  <c r="S57" i="18"/>
  <c r="S55" i="15"/>
  <c r="S57" i="2"/>
  <c r="S60" i="2" s="1"/>
  <c r="S65" i="2" s="1"/>
  <c r="S83" i="2" s="1"/>
  <c r="T59" i="2"/>
  <c r="S62" i="18"/>
  <c r="S60" i="15"/>
  <c r="T57" i="13"/>
  <c r="T60" i="13" s="1"/>
  <c r="T33" i="15"/>
  <c r="T35" i="18"/>
  <c r="T33" i="18" s="1"/>
  <c r="T44" i="18" s="1"/>
  <c r="T32" i="18" s="1"/>
  <c r="T81" i="13"/>
  <c r="T84" i="13" s="1"/>
  <c r="T39" i="15"/>
  <c r="T41" i="18"/>
  <c r="T85" i="13"/>
  <c r="T88" i="13" s="1"/>
  <c r="T94" i="13" s="1"/>
  <c r="T95" i="13" s="1"/>
  <c r="T96" i="13" s="1"/>
  <c r="T42" i="18"/>
  <c r="T40" i="15"/>
  <c r="T48" i="2"/>
  <c r="S48" i="15"/>
  <c r="S50" i="18"/>
  <c r="T65" i="13"/>
  <c r="T68" i="13" s="1"/>
  <c r="T35" i="15"/>
  <c r="T37" i="18"/>
  <c r="T29" i="2"/>
  <c r="S31" i="18"/>
  <c r="S29" i="15"/>
  <c r="U54" i="15"/>
  <c r="U56" i="18"/>
  <c r="U61" i="13"/>
  <c r="U64" i="13" s="1"/>
  <c r="U34" i="15"/>
  <c r="U36" i="18"/>
  <c r="U89" i="13"/>
  <c r="U92" i="13" s="1"/>
  <c r="U43" i="18"/>
  <c r="U41" i="15"/>
  <c r="T47" i="2"/>
  <c r="S49" i="18"/>
  <c r="S47" i="15"/>
  <c r="T44" i="2"/>
  <c r="S46" i="18"/>
  <c r="S44" i="15"/>
  <c r="T69" i="13"/>
  <c r="T72" i="13" s="1"/>
  <c r="T38" i="18"/>
  <c r="T36" i="15"/>
  <c r="U30" i="18"/>
  <c r="U28" i="15"/>
  <c r="T73" i="13"/>
  <c r="T76" i="13" s="1"/>
  <c r="T39" i="18"/>
  <c r="T37" i="15"/>
  <c r="T31" i="15" s="1"/>
  <c r="T42" i="15" s="1"/>
  <c r="T30" i="15" s="1"/>
  <c r="U77" i="13"/>
  <c r="U80" i="13" s="1"/>
  <c r="U38" i="15"/>
  <c r="U40" i="18"/>
  <c r="U53" i="13"/>
  <c r="U56" i="13" s="1"/>
  <c r="U32" i="15"/>
  <c r="U34" i="18"/>
  <c r="T43" i="2"/>
  <c r="S45" i="18"/>
  <c r="S43" i="15"/>
  <c r="T56" i="2"/>
  <c r="S58" i="18"/>
  <c r="S56" i="15"/>
  <c r="R51" i="18"/>
  <c r="R70" i="18" s="1"/>
  <c r="U45" i="2"/>
  <c r="T47" i="18"/>
  <c r="T45" i="15"/>
  <c r="R93" i="13"/>
  <c r="R30" i="2"/>
  <c r="S62" i="13"/>
  <c r="S70" i="13"/>
  <c r="S86" i="13"/>
  <c r="S66" i="13"/>
  <c r="S90" i="13"/>
  <c r="S54" i="13"/>
  <c r="S58" i="13"/>
  <c r="S82" i="13"/>
  <c r="S78" i="13"/>
  <c r="S74" i="13"/>
  <c r="R98" i="13"/>
  <c r="U37" i="2"/>
  <c r="T31" i="2"/>
  <c r="T52" i="13" s="1"/>
  <c r="U35" i="2"/>
  <c r="S42" i="2"/>
  <c r="S30" i="2" s="1"/>
  <c r="V38" i="2"/>
  <c r="U39" i="2"/>
  <c r="V34" i="2"/>
  <c r="V32" i="2"/>
  <c r="U33" i="2"/>
  <c r="U36" i="2"/>
  <c r="V41" i="2"/>
  <c r="U40" i="2"/>
  <c r="V54" i="2"/>
  <c r="V28" i="2"/>
  <c r="U69" i="13" l="1"/>
  <c r="U72" i="13" s="1"/>
  <c r="U38" i="18"/>
  <c r="U36" i="15"/>
  <c r="V56" i="18"/>
  <c r="V54" i="15"/>
  <c r="U57" i="13"/>
  <c r="U60" i="13" s="1"/>
  <c r="U33" i="15"/>
  <c r="U35" i="18"/>
  <c r="V77" i="13"/>
  <c r="V80" i="13" s="1"/>
  <c r="V38" i="15"/>
  <c r="V40" i="18"/>
  <c r="U73" i="13"/>
  <c r="U76" i="13" s="1"/>
  <c r="U37" i="15"/>
  <c r="U39" i="18"/>
  <c r="U43" i="2"/>
  <c r="T43" i="15"/>
  <c r="T45" i="18"/>
  <c r="U48" i="2"/>
  <c r="T50" i="18"/>
  <c r="T48" i="15"/>
  <c r="U59" i="2"/>
  <c r="T60" i="15"/>
  <c r="T62" i="18"/>
  <c r="U55" i="2"/>
  <c r="T57" i="18"/>
  <c r="T55" i="15"/>
  <c r="T57" i="2"/>
  <c r="T60" i="2" s="1"/>
  <c r="T65" i="2" s="1"/>
  <c r="T83" i="2" s="1"/>
  <c r="V53" i="13"/>
  <c r="V56" i="13" s="1"/>
  <c r="V32" i="15"/>
  <c r="V34" i="18"/>
  <c r="V45" i="2"/>
  <c r="U45" i="15"/>
  <c r="U47" i="18"/>
  <c r="U56" i="2"/>
  <c r="T58" i="18"/>
  <c r="T56" i="15"/>
  <c r="U44" i="2"/>
  <c r="T44" i="15"/>
  <c r="T46" i="18"/>
  <c r="U47" i="2"/>
  <c r="T47" i="15"/>
  <c r="T49" i="18"/>
  <c r="S51" i="18"/>
  <c r="S70" i="18" s="1"/>
  <c r="U81" i="13"/>
  <c r="U84" i="13" s="1"/>
  <c r="U41" i="18"/>
  <c r="U39" i="15"/>
  <c r="U42" i="18"/>
  <c r="U40" i="15"/>
  <c r="W28" i="2"/>
  <c r="V28" i="15"/>
  <c r="V30" i="18"/>
  <c r="V89" i="13"/>
  <c r="V92" i="13" s="1"/>
  <c r="V41" i="15"/>
  <c r="V43" i="18"/>
  <c r="V61" i="13"/>
  <c r="V64" i="13" s="1"/>
  <c r="V36" i="18"/>
  <c r="V34" i="15"/>
  <c r="U65" i="13"/>
  <c r="U68" i="13" s="1"/>
  <c r="U37" i="18"/>
  <c r="U33" i="18" s="1"/>
  <c r="U44" i="18" s="1"/>
  <c r="U32" i="18" s="1"/>
  <c r="U35" i="15"/>
  <c r="U31" i="15" s="1"/>
  <c r="U29" i="2"/>
  <c r="T31" i="18"/>
  <c r="T29" i="15"/>
  <c r="R51" i="13"/>
  <c r="S51" i="13"/>
  <c r="U31" i="2"/>
  <c r="U52" i="13" s="1"/>
  <c r="U85" i="13"/>
  <c r="U88" i="13" s="1"/>
  <c r="U94" i="13" s="1"/>
  <c r="U95" i="13" s="1"/>
  <c r="U96" i="13" s="1"/>
  <c r="S93" i="13"/>
  <c r="T62" i="13"/>
  <c r="T90" i="13"/>
  <c r="T74" i="13"/>
  <c r="T82" i="13"/>
  <c r="T66" i="13"/>
  <c r="T54" i="13"/>
  <c r="T70" i="13"/>
  <c r="T58" i="13"/>
  <c r="T78" i="13"/>
  <c r="T86" i="13"/>
  <c r="S98" i="13"/>
  <c r="W38" i="2"/>
  <c r="W54" i="2"/>
  <c r="W41" i="2"/>
  <c r="V33" i="2"/>
  <c r="W32" i="2"/>
  <c r="V35" i="2"/>
  <c r="V40" i="2"/>
  <c r="V36" i="2"/>
  <c r="W34" i="2"/>
  <c r="V39" i="2"/>
  <c r="T42" i="2"/>
  <c r="T30" i="2" s="1"/>
  <c r="V37" i="2"/>
  <c r="U42" i="15" l="1"/>
  <c r="U30" i="15" s="1"/>
  <c r="V85" i="13"/>
  <c r="V88" i="13" s="1"/>
  <c r="V42" i="18"/>
  <c r="V40" i="15"/>
  <c r="W89" i="13"/>
  <c r="W92" i="13" s="1"/>
  <c r="W43" i="18"/>
  <c r="W41" i="15"/>
  <c r="V56" i="2"/>
  <c r="U56" i="15"/>
  <c r="U58" i="18"/>
  <c r="V81" i="13"/>
  <c r="V84" i="13" s="1"/>
  <c r="V41" i="18"/>
  <c r="V39" i="15"/>
  <c r="T51" i="18"/>
  <c r="T70" i="18" s="1"/>
  <c r="V44" i="2"/>
  <c r="U46" i="18"/>
  <c r="U44" i="15"/>
  <c r="V59" i="2"/>
  <c r="U62" i="18"/>
  <c r="U60" i="15"/>
  <c r="V48" i="2"/>
  <c r="U48" i="15"/>
  <c r="U50" i="18"/>
  <c r="V65" i="13"/>
  <c r="V68" i="13" s="1"/>
  <c r="V37" i="18"/>
  <c r="V35" i="15"/>
  <c r="W53" i="13"/>
  <c r="W56" i="13" s="1"/>
  <c r="W32" i="15"/>
  <c r="W34" i="18"/>
  <c r="V29" i="2"/>
  <c r="U31" i="18"/>
  <c r="U29" i="15"/>
  <c r="V47" i="2"/>
  <c r="U49" i="18"/>
  <c r="U47" i="15"/>
  <c r="V55" i="2"/>
  <c r="U57" i="18"/>
  <c r="U55" i="15"/>
  <c r="U57" i="2"/>
  <c r="U60" i="2" s="1"/>
  <c r="U65" i="2" s="1"/>
  <c r="U83" i="2" s="1"/>
  <c r="W56" i="18"/>
  <c r="W54" i="15"/>
  <c r="W61" i="13"/>
  <c r="W64" i="13" s="1"/>
  <c r="W34" i="15"/>
  <c r="W36" i="18"/>
  <c r="V73" i="13"/>
  <c r="V76" i="13" s="1"/>
  <c r="V39" i="18"/>
  <c r="V37" i="15"/>
  <c r="V69" i="13"/>
  <c r="V72" i="13" s="1"/>
  <c r="V36" i="15"/>
  <c r="V38" i="18"/>
  <c r="V57" i="13"/>
  <c r="V60" i="13" s="1"/>
  <c r="V35" i="18"/>
  <c r="V33" i="18" s="1"/>
  <c r="V44" i="18" s="1"/>
  <c r="V32" i="18" s="1"/>
  <c r="V33" i="15"/>
  <c r="V31" i="15" s="1"/>
  <c r="V42" i="15" s="1"/>
  <c r="V30" i="15" s="1"/>
  <c r="W77" i="13"/>
  <c r="W80" i="13" s="1"/>
  <c r="W40" i="18"/>
  <c r="W38" i="15"/>
  <c r="X28" i="2"/>
  <c r="W28" i="15"/>
  <c r="W30" i="18"/>
  <c r="W45" i="2"/>
  <c r="V47" i="18"/>
  <c r="V45" i="15"/>
  <c r="V43" i="2"/>
  <c r="U45" i="18"/>
  <c r="U43" i="15"/>
  <c r="U42" i="2"/>
  <c r="U30" i="2" s="1"/>
  <c r="U51" i="13" s="1"/>
  <c r="V94" i="13"/>
  <c r="V95" i="13" s="1"/>
  <c r="V96" i="13" s="1"/>
  <c r="T98" i="13"/>
  <c r="T93" i="13"/>
  <c r="U90" i="13"/>
  <c r="U86" i="13"/>
  <c r="U66" i="13"/>
  <c r="U54" i="13"/>
  <c r="U74" i="13"/>
  <c r="U62" i="13"/>
  <c r="U70" i="13"/>
  <c r="U58" i="13"/>
  <c r="U82" i="13"/>
  <c r="U78" i="13"/>
  <c r="T51" i="13"/>
  <c r="U93" i="13"/>
  <c r="W36" i="2"/>
  <c r="W35" i="2"/>
  <c r="X54" i="2"/>
  <c r="W37" i="2"/>
  <c r="X34" i="2"/>
  <c r="V31" i="2"/>
  <c r="V52" i="13" s="1"/>
  <c r="W33" i="2"/>
  <c r="W39" i="2"/>
  <c r="W40" i="2"/>
  <c r="X32" i="2"/>
  <c r="X41" i="2"/>
  <c r="X38" i="2"/>
  <c r="X77" i="13" l="1"/>
  <c r="X80" i="13" s="1"/>
  <c r="X40" i="18"/>
  <c r="X38" i="15"/>
  <c r="W69" i="13"/>
  <c r="W72" i="13" s="1"/>
  <c r="W36" i="15"/>
  <c r="W38" i="18"/>
  <c r="W43" i="2"/>
  <c r="V45" i="18"/>
  <c r="V43" i="15"/>
  <c r="U51" i="18"/>
  <c r="U70" i="18" s="1"/>
  <c r="W73" i="13"/>
  <c r="W76" i="13" s="1"/>
  <c r="W37" i="15"/>
  <c r="W39" i="18"/>
  <c r="X89" i="13"/>
  <c r="X92" i="13" s="1"/>
  <c r="X43" i="18"/>
  <c r="X41" i="15"/>
  <c r="W57" i="13"/>
  <c r="W60" i="13" s="1"/>
  <c r="W35" i="18"/>
  <c r="W33" i="15"/>
  <c r="X53" i="13"/>
  <c r="X56" i="13" s="1"/>
  <c r="X32" i="15"/>
  <c r="X34" i="18"/>
  <c r="X56" i="18"/>
  <c r="X54" i="15"/>
  <c r="Y28" i="2"/>
  <c r="X28" i="15"/>
  <c r="X30" i="18"/>
  <c r="W47" i="2"/>
  <c r="V47" i="15"/>
  <c r="V49" i="18"/>
  <c r="W29" i="2"/>
  <c r="V31" i="18"/>
  <c r="V29" i="15"/>
  <c r="W59" i="2"/>
  <c r="V60" i="15"/>
  <c r="V62" i="18"/>
  <c r="W44" i="2"/>
  <c r="V44" i="15"/>
  <c r="V46" i="18"/>
  <c r="W56" i="2"/>
  <c r="V58" i="18"/>
  <c r="V56" i="15"/>
  <c r="W81" i="13"/>
  <c r="W84" i="13" s="1"/>
  <c r="W41" i="18"/>
  <c r="W39" i="15"/>
  <c r="W85" i="13"/>
  <c r="W88" i="13" s="1"/>
  <c r="W42" i="18"/>
  <c r="W40" i="15"/>
  <c r="W31" i="15" s="1"/>
  <c r="W42" i="15" s="1"/>
  <c r="W30" i="15" s="1"/>
  <c r="X61" i="13"/>
  <c r="X64" i="13" s="1"/>
  <c r="X34" i="15"/>
  <c r="X36" i="18"/>
  <c r="W65" i="13"/>
  <c r="W68" i="13" s="1"/>
  <c r="W94" i="13" s="1"/>
  <c r="W95" i="13" s="1"/>
  <c r="W96" i="13" s="1"/>
  <c r="W37" i="18"/>
  <c r="W33" i="18" s="1"/>
  <c r="W44" i="18" s="1"/>
  <c r="W32" i="18" s="1"/>
  <c r="W35" i="15"/>
  <c r="X45" i="2"/>
  <c r="W45" i="15"/>
  <c r="W47" i="18"/>
  <c r="W55" i="2"/>
  <c r="V55" i="15"/>
  <c r="V57" i="18"/>
  <c r="V57" i="2"/>
  <c r="V60" i="2" s="1"/>
  <c r="V65" i="2" s="1"/>
  <c r="V83" i="2" s="1"/>
  <c r="W48" i="2"/>
  <c r="V50" i="18"/>
  <c r="V48" i="15"/>
  <c r="V90" i="13"/>
  <c r="V62" i="13"/>
  <c r="V58" i="13"/>
  <c r="V82" i="13"/>
  <c r="V66" i="13"/>
  <c r="V74" i="13"/>
  <c r="V70" i="13"/>
  <c r="V54" i="13"/>
  <c r="V78" i="13"/>
  <c r="V86" i="13"/>
  <c r="U98" i="13"/>
  <c r="Y32" i="2"/>
  <c r="X40" i="2"/>
  <c r="X36" i="2"/>
  <c r="W31" i="2"/>
  <c r="W52" i="13" s="1"/>
  <c r="X33" i="2"/>
  <c r="Y34" i="2"/>
  <c r="Y54" i="2"/>
  <c r="Y41" i="2"/>
  <c r="V42" i="2"/>
  <c r="Y38" i="2"/>
  <c r="X39" i="2"/>
  <c r="X37" i="2"/>
  <c r="X35" i="2"/>
  <c r="Y77" i="13" l="1"/>
  <c r="Y80" i="13" s="1"/>
  <c r="Y40" i="18"/>
  <c r="Y38" i="15"/>
  <c r="X69" i="13"/>
  <c r="X72" i="13" s="1"/>
  <c r="X36" i="15"/>
  <c r="X38" i="18"/>
  <c r="X56" i="2"/>
  <c r="W58" i="18"/>
  <c r="W56" i="15"/>
  <c r="X65" i="13"/>
  <c r="X68" i="13" s="1"/>
  <c r="X94" i="13" s="1"/>
  <c r="X95" i="13" s="1"/>
  <c r="X96" i="13" s="1"/>
  <c r="X37" i="18"/>
  <c r="X35" i="15"/>
  <c r="Y61" i="13"/>
  <c r="Y64" i="13" s="1"/>
  <c r="Y36" i="18"/>
  <c r="Y34" i="15"/>
  <c r="X85" i="13"/>
  <c r="X88" i="13" s="1"/>
  <c r="X42" i="18"/>
  <c r="X40" i="15"/>
  <c r="X48" i="2"/>
  <c r="W50" i="18"/>
  <c r="W48" i="15"/>
  <c r="Y45" i="2"/>
  <c r="X47" i="18"/>
  <c r="X45" i="15"/>
  <c r="X29" i="2"/>
  <c r="W31" i="18"/>
  <c r="W29" i="15"/>
  <c r="Y54" i="15"/>
  <c r="Y56" i="18"/>
  <c r="V51" i="18"/>
  <c r="V70" i="18" s="1"/>
  <c r="X47" i="2"/>
  <c r="W47" i="15"/>
  <c r="W49" i="18"/>
  <c r="X73" i="13"/>
  <c r="X76" i="13" s="1"/>
  <c r="X37" i="15"/>
  <c r="X39" i="18"/>
  <c r="Y89" i="13"/>
  <c r="Y92" i="13" s="1"/>
  <c r="Y43" i="18"/>
  <c r="Y41" i="15"/>
  <c r="X57" i="13"/>
  <c r="X60" i="13" s="1"/>
  <c r="X35" i="18"/>
  <c r="X33" i="15"/>
  <c r="Y53" i="13"/>
  <c r="Y56" i="13" s="1"/>
  <c r="Y34" i="18"/>
  <c r="Y32" i="15"/>
  <c r="X55" i="2"/>
  <c r="W57" i="18"/>
  <c r="W55" i="15"/>
  <c r="W57" i="2"/>
  <c r="W60" i="2" s="1"/>
  <c r="W65" i="2" s="1"/>
  <c r="W83" i="2" s="1"/>
  <c r="X59" i="2"/>
  <c r="W62" i="18"/>
  <c r="W60" i="15"/>
  <c r="X33" i="18"/>
  <c r="X44" i="18" s="1"/>
  <c r="X32" i="18" s="1"/>
  <c r="X81" i="13"/>
  <c r="X84" i="13" s="1"/>
  <c r="X41" i="18"/>
  <c r="X39" i="15"/>
  <c r="X31" i="15" s="1"/>
  <c r="W44" i="15"/>
  <c r="W46" i="18"/>
  <c r="X44" i="2"/>
  <c r="Z28" i="2"/>
  <c r="Y30" i="18"/>
  <c r="Y28" i="15"/>
  <c r="X43" i="2"/>
  <c r="W45" i="18"/>
  <c r="W43" i="15"/>
  <c r="W66" i="13"/>
  <c r="W86" i="13"/>
  <c r="W58" i="13"/>
  <c r="W90" i="13"/>
  <c r="W62" i="13"/>
  <c r="W78" i="13"/>
  <c r="W70" i="13"/>
  <c r="W54" i="13"/>
  <c r="W82" i="13"/>
  <c r="W74" i="13"/>
  <c r="V93" i="13"/>
  <c r="V98" i="13"/>
  <c r="Y33" i="2"/>
  <c r="Y36" i="2"/>
  <c r="X31" i="2"/>
  <c r="X52" i="13" s="1"/>
  <c r="Z34" i="2"/>
  <c r="Y40" i="2"/>
  <c r="V30" i="2"/>
  <c r="Z54" i="2"/>
  <c r="Z41" i="2"/>
  <c r="Y37" i="2"/>
  <c r="Y35" i="2"/>
  <c r="Y39" i="2"/>
  <c r="Z38" i="2"/>
  <c r="W42" i="2"/>
  <c r="Z32" i="2"/>
  <c r="X42" i="15" l="1"/>
  <c r="X30" i="15" s="1"/>
  <c r="Z77" i="13"/>
  <c r="Z80" i="13" s="1"/>
  <c r="Z40" i="18"/>
  <c r="Z38" i="15"/>
  <c r="Z89" i="13"/>
  <c r="Z92" i="13" s="1"/>
  <c r="Z43" i="18"/>
  <c r="Z41" i="15"/>
  <c r="Y85" i="13"/>
  <c r="Y88" i="13" s="1"/>
  <c r="Y40" i="15"/>
  <c r="Y42" i="18"/>
  <c r="Y57" i="13"/>
  <c r="Y60" i="13" s="1"/>
  <c r="Y33" i="15"/>
  <c r="Y35" i="18"/>
  <c r="Y33" i="18" s="1"/>
  <c r="Y44" i="18" s="1"/>
  <c r="Y32" i="18" s="1"/>
  <c r="Y43" i="2"/>
  <c r="X43" i="15"/>
  <c r="X45" i="18"/>
  <c r="AA28" i="2"/>
  <c r="Z30" i="18"/>
  <c r="Z28" i="15"/>
  <c r="Y29" i="2"/>
  <c r="X31" i="18"/>
  <c r="X29" i="15"/>
  <c r="Y73" i="13"/>
  <c r="Y76" i="13" s="1"/>
  <c r="Y37" i="15"/>
  <c r="Y39" i="18"/>
  <c r="Y69" i="13"/>
  <c r="Y72" i="13" s="1"/>
  <c r="Y36" i="15"/>
  <c r="Y38" i="18"/>
  <c r="Z45" i="2"/>
  <c r="Y47" i="18"/>
  <c r="Y45" i="15"/>
  <c r="Y81" i="13"/>
  <c r="Y84" i="13" s="1"/>
  <c r="Y41" i="18"/>
  <c r="Y39" i="15"/>
  <c r="Z61" i="13"/>
  <c r="Z64" i="13" s="1"/>
  <c r="Z34" i="15"/>
  <c r="Z36" i="18"/>
  <c r="Y44" i="2"/>
  <c r="X44" i="15"/>
  <c r="X46" i="18"/>
  <c r="Y47" i="2"/>
  <c r="X47" i="15"/>
  <c r="X49" i="18"/>
  <c r="W51" i="18"/>
  <c r="W70" i="18" s="1"/>
  <c r="Z56" i="18"/>
  <c r="Z54" i="15"/>
  <c r="Z53" i="13"/>
  <c r="Z56" i="13" s="1"/>
  <c r="Z34" i="18"/>
  <c r="Z32" i="15"/>
  <c r="Y65" i="13"/>
  <c r="Y68" i="13" s="1"/>
  <c r="Y37" i="18"/>
  <c r="Y35" i="15"/>
  <c r="Y31" i="15" s="1"/>
  <c r="Y42" i="15" s="1"/>
  <c r="Y30" i="15" s="1"/>
  <c r="Y59" i="2"/>
  <c r="X60" i="15"/>
  <c r="X62" i="18"/>
  <c r="Y55" i="2"/>
  <c r="X55" i="15"/>
  <c r="X57" i="18"/>
  <c r="X57" i="2"/>
  <c r="X60" i="2" s="1"/>
  <c r="X65" i="2" s="1"/>
  <c r="X83" i="2" s="1"/>
  <c r="Y48" i="2"/>
  <c r="X50" i="18"/>
  <c r="X48" i="15"/>
  <c r="Y56" i="2"/>
  <c r="X56" i="15"/>
  <c r="X58" i="18"/>
  <c r="Y94" i="13"/>
  <c r="Y95" i="13" s="1"/>
  <c r="Y96" i="13" s="1"/>
  <c r="X86" i="13"/>
  <c r="X70" i="13"/>
  <c r="X66" i="13"/>
  <c r="X82" i="13"/>
  <c r="X78" i="13"/>
  <c r="X58" i="13"/>
  <c r="X62" i="13"/>
  <c r="X74" i="13"/>
  <c r="X90" i="13"/>
  <c r="X54" i="13"/>
  <c r="W98" i="13"/>
  <c r="V51" i="13"/>
  <c r="W93" i="13"/>
  <c r="Z36" i="2"/>
  <c r="Y31" i="2"/>
  <c r="Y52" i="13" s="1"/>
  <c r="Z39" i="2"/>
  <c r="Z37" i="2"/>
  <c r="AA54" i="2"/>
  <c r="Z40" i="2"/>
  <c r="X42" i="2"/>
  <c r="Z33" i="2"/>
  <c r="AA32" i="2"/>
  <c r="W30" i="2"/>
  <c r="AA38" i="2"/>
  <c r="Z35" i="2"/>
  <c r="AA41" i="2"/>
  <c r="AA34" i="2"/>
  <c r="Z73" i="13" l="1"/>
  <c r="Z76" i="13" s="1"/>
  <c r="Z37" i="15"/>
  <c r="Z39" i="18"/>
  <c r="Z85" i="13"/>
  <c r="Z88" i="13" s="1"/>
  <c r="Z40" i="15"/>
  <c r="Z42" i="18"/>
  <c r="Z81" i="13"/>
  <c r="Z84" i="13" s="1"/>
  <c r="Z39" i="15"/>
  <c r="Z41" i="18"/>
  <c r="Z44" i="2"/>
  <c r="Y46" i="18"/>
  <c r="Y44" i="15"/>
  <c r="Z29" i="2"/>
  <c r="Y29" i="15"/>
  <c r="Y31" i="18"/>
  <c r="AB28" i="2"/>
  <c r="AA30" i="18"/>
  <c r="AA28" i="15"/>
  <c r="AA77" i="13"/>
  <c r="AA80" i="13" s="1"/>
  <c r="AA40" i="18"/>
  <c r="AA38" i="15"/>
  <c r="X51" i="18"/>
  <c r="X70" i="18" s="1"/>
  <c r="Z43" i="2"/>
  <c r="Y45" i="18"/>
  <c r="Y43" i="15"/>
  <c r="AA61" i="13"/>
  <c r="AA64" i="13" s="1"/>
  <c r="AA36" i="18"/>
  <c r="AA34" i="15"/>
  <c r="AA89" i="13"/>
  <c r="AA92" i="13" s="1"/>
  <c r="AA41" i="15"/>
  <c r="AA43" i="18"/>
  <c r="AA53" i="13"/>
  <c r="AA56" i="13" s="1"/>
  <c r="AA32" i="15"/>
  <c r="AA34" i="18"/>
  <c r="Z59" i="2"/>
  <c r="Y62" i="18"/>
  <c r="Y60" i="15"/>
  <c r="Z47" i="2"/>
  <c r="Y49" i="18"/>
  <c r="Y47" i="15"/>
  <c r="AA45" i="2"/>
  <c r="Z45" i="15"/>
  <c r="Z47" i="18"/>
  <c r="Z56" i="2"/>
  <c r="Y58" i="18"/>
  <c r="Y56" i="15"/>
  <c r="Z65" i="13"/>
  <c r="Z68" i="13" s="1"/>
  <c r="Z94" i="13" s="1"/>
  <c r="Z95" i="13" s="1"/>
  <c r="Z96" i="13" s="1"/>
  <c r="Z35" i="15"/>
  <c r="Z37" i="18"/>
  <c r="Z57" i="13"/>
  <c r="Z60" i="13" s="1"/>
  <c r="Z35" i="18"/>
  <c r="Z33" i="18" s="1"/>
  <c r="Z44" i="18" s="1"/>
  <c r="Z32" i="18" s="1"/>
  <c r="Z33" i="15"/>
  <c r="Z31" i="15" s="1"/>
  <c r="Z42" i="15" s="1"/>
  <c r="Z30" i="15" s="1"/>
  <c r="AA56" i="18"/>
  <c r="AA54" i="15"/>
  <c r="Z69" i="13"/>
  <c r="Z72" i="13" s="1"/>
  <c r="Z36" i="15"/>
  <c r="Z38" i="18"/>
  <c r="Z48" i="2"/>
  <c r="Y50" i="18"/>
  <c r="Y48" i="15"/>
  <c r="Z55" i="2"/>
  <c r="Y55" i="15"/>
  <c r="Y57" i="18"/>
  <c r="Y57" i="2"/>
  <c r="Y60" i="2" s="1"/>
  <c r="Y65" i="2" s="1"/>
  <c r="Y83" i="2" s="1"/>
  <c r="X93" i="13"/>
  <c r="X98" i="13"/>
  <c r="Y86" i="13"/>
  <c r="Y58" i="13"/>
  <c r="Y70" i="13"/>
  <c r="Y90" i="13"/>
  <c r="Y54" i="13"/>
  <c r="Y78" i="13"/>
  <c r="Y82" i="13"/>
  <c r="Y62" i="13"/>
  <c r="Y74" i="13"/>
  <c r="Y66" i="13"/>
  <c r="W51" i="13"/>
  <c r="AB32" i="2"/>
  <c r="AA40" i="2"/>
  <c r="AA37" i="2"/>
  <c r="X30" i="2"/>
  <c r="AB54" i="2"/>
  <c r="AA39" i="2"/>
  <c r="AB34" i="2"/>
  <c r="AA35" i="2"/>
  <c r="Y42" i="2"/>
  <c r="Y30" i="2" s="1"/>
  <c r="Z31" i="2"/>
  <c r="Z52" i="13" s="1"/>
  <c r="AB41" i="2"/>
  <c r="AB38" i="2"/>
  <c r="AA33" i="2"/>
  <c r="AA36" i="2"/>
  <c r="AB56" i="18" l="1"/>
  <c r="AB54" i="15"/>
  <c r="AA29" i="2"/>
  <c r="Z29" i="15"/>
  <c r="Z31" i="18"/>
  <c r="AB89" i="13"/>
  <c r="AB92" i="13" s="1"/>
  <c r="AB41" i="15"/>
  <c r="AB43" i="18"/>
  <c r="AB61" i="13"/>
  <c r="AB64" i="13" s="1"/>
  <c r="AB36" i="18"/>
  <c r="AB34" i="15"/>
  <c r="AA48" i="2"/>
  <c r="Z50" i="18"/>
  <c r="Z48" i="15"/>
  <c r="AA47" i="2"/>
  <c r="Z49" i="18"/>
  <c r="Z47" i="15"/>
  <c r="AA59" i="2"/>
  <c r="Z60" i="15"/>
  <c r="Z62" i="18"/>
  <c r="AC28" i="2"/>
  <c r="AB30" i="18"/>
  <c r="AB28" i="15"/>
  <c r="AA65" i="13"/>
  <c r="AA68" i="13" s="1"/>
  <c r="AA37" i="18"/>
  <c r="AA35" i="15"/>
  <c r="AA31" i="15" s="1"/>
  <c r="AA42" i="15" s="1"/>
  <c r="AA30" i="15" s="1"/>
  <c r="AA69" i="13"/>
  <c r="AA72" i="13" s="1"/>
  <c r="AA36" i="15"/>
  <c r="AA38" i="18"/>
  <c r="AA81" i="13"/>
  <c r="AA84" i="13" s="1"/>
  <c r="AA39" i="15"/>
  <c r="AA41" i="18"/>
  <c r="AA73" i="13"/>
  <c r="AA76" i="13" s="1"/>
  <c r="AA37" i="15"/>
  <c r="AA39" i="18"/>
  <c r="AA55" i="2"/>
  <c r="Z55" i="15"/>
  <c r="Z57" i="18"/>
  <c r="Z57" i="2"/>
  <c r="Z60" i="2" s="1"/>
  <c r="Z65" i="2" s="1"/>
  <c r="Z83" i="2" s="1"/>
  <c r="AB45" i="2"/>
  <c r="AA47" i="18"/>
  <c r="AA45" i="15"/>
  <c r="AA43" i="2"/>
  <c r="Z43" i="15"/>
  <c r="Z45" i="18"/>
  <c r="Y51" i="18"/>
  <c r="Y70" i="18" s="1"/>
  <c r="AB77" i="13"/>
  <c r="AB80" i="13" s="1"/>
  <c r="AB38" i="15"/>
  <c r="AB40" i="18"/>
  <c r="AB53" i="13"/>
  <c r="AB56" i="13" s="1"/>
  <c r="AB32" i="15"/>
  <c r="AB34" i="18"/>
  <c r="AA33" i="15"/>
  <c r="AA35" i="18"/>
  <c r="AA33" i="18" s="1"/>
  <c r="AA44" i="18" s="1"/>
  <c r="AA32" i="18" s="1"/>
  <c r="AA85" i="13"/>
  <c r="AA88" i="13" s="1"/>
  <c r="AA42" i="18"/>
  <c r="AA40" i="15"/>
  <c r="AA56" i="2"/>
  <c r="Z58" i="18"/>
  <c r="Z56" i="15"/>
  <c r="AA44" i="2"/>
  <c r="Z46" i="18"/>
  <c r="Z44" i="15"/>
  <c r="Y51" i="13"/>
  <c r="X51" i="13"/>
  <c r="AA31" i="2"/>
  <c r="AA52" i="13" s="1"/>
  <c r="AA57" i="13"/>
  <c r="AA60" i="13" s="1"/>
  <c r="AA94" i="13" s="1"/>
  <c r="AA95" i="13" s="1"/>
  <c r="AA96" i="13" s="1"/>
  <c r="Z58" i="13"/>
  <c r="Z78" i="13"/>
  <c r="Z82" i="13"/>
  <c r="Z70" i="13"/>
  <c r="Z90" i="13"/>
  <c r="Z74" i="13"/>
  <c r="Z62" i="13"/>
  <c r="Z86" i="13"/>
  <c r="Z54" i="13"/>
  <c r="Z66" i="13"/>
  <c r="Y93" i="13"/>
  <c r="Y98" i="13"/>
  <c r="AC34" i="2"/>
  <c r="AC32" i="2"/>
  <c r="AB39" i="2"/>
  <c r="AB40" i="2"/>
  <c r="Z42" i="2"/>
  <c r="AC54" i="2"/>
  <c r="AB37" i="2"/>
  <c r="AB35" i="2"/>
  <c r="AB36" i="2"/>
  <c r="AC38" i="2"/>
  <c r="AB33" i="2"/>
  <c r="AC41" i="2"/>
  <c r="AB57" i="13" l="1"/>
  <c r="AB60" i="13" s="1"/>
  <c r="AB35" i="18"/>
  <c r="AB33" i="18" s="1"/>
  <c r="AB44" i="18" s="1"/>
  <c r="AB32" i="18" s="1"/>
  <c r="AB33" i="15"/>
  <c r="AB73" i="13"/>
  <c r="AB76" i="13" s="1"/>
  <c r="AB39" i="18"/>
  <c r="AB37" i="15"/>
  <c r="AB85" i="13"/>
  <c r="AB88" i="13" s="1"/>
  <c r="AB40" i="15"/>
  <c r="AB42" i="18"/>
  <c r="AB43" i="2"/>
  <c r="AA43" i="15"/>
  <c r="AA45" i="18"/>
  <c r="AC45" i="2"/>
  <c r="AB47" i="18"/>
  <c r="AB45" i="15"/>
  <c r="AB55" i="2"/>
  <c r="AA57" i="18"/>
  <c r="AA55" i="15"/>
  <c r="AA57" i="2"/>
  <c r="AA60" i="2" s="1"/>
  <c r="AA65" i="2" s="1"/>
  <c r="AA83" i="2" s="1"/>
  <c r="AD28" i="2"/>
  <c r="AC30" i="18"/>
  <c r="AC28" i="15"/>
  <c r="Z51" i="18"/>
  <c r="Z70" i="18" s="1"/>
  <c r="AC77" i="13"/>
  <c r="AC80" i="13" s="1"/>
  <c r="AC40" i="18"/>
  <c r="AC38" i="15"/>
  <c r="AB81" i="13"/>
  <c r="AB84" i="13" s="1"/>
  <c r="AB41" i="18"/>
  <c r="AB39" i="15"/>
  <c r="AB69" i="13"/>
  <c r="AB72" i="13" s="1"/>
  <c r="AB38" i="18"/>
  <c r="AB36" i="15"/>
  <c r="AB31" i="15" s="1"/>
  <c r="AB42" i="15" s="1"/>
  <c r="AB30" i="15" s="1"/>
  <c r="AB44" i="2"/>
  <c r="AA46" i="18"/>
  <c r="AA44" i="15"/>
  <c r="AB56" i="2"/>
  <c r="AA58" i="18"/>
  <c r="AA56" i="15"/>
  <c r="AB48" i="2"/>
  <c r="AA50" i="18"/>
  <c r="AA48" i="15"/>
  <c r="AB59" i="2"/>
  <c r="AA62" i="18"/>
  <c r="AA60" i="15"/>
  <c r="AC54" i="15"/>
  <c r="AC56" i="18"/>
  <c r="AC53" i="13"/>
  <c r="AC56" i="13" s="1"/>
  <c r="AC32" i="15"/>
  <c r="AC34" i="18"/>
  <c r="AC89" i="13"/>
  <c r="AC92" i="13" s="1"/>
  <c r="AC41" i="15"/>
  <c r="AC43" i="18"/>
  <c r="AB65" i="13"/>
  <c r="AB68" i="13" s="1"/>
  <c r="AB94" i="13" s="1"/>
  <c r="AB95" i="13" s="1"/>
  <c r="AB96" i="13" s="1"/>
  <c r="AB35" i="15"/>
  <c r="AB37" i="18"/>
  <c r="AC61" i="13"/>
  <c r="AC64" i="13" s="1"/>
  <c r="AC36" i="18"/>
  <c r="AC34" i="15"/>
  <c r="AB47" i="2"/>
  <c r="AA49" i="18"/>
  <c r="AA47" i="15"/>
  <c r="AB29" i="2"/>
  <c r="AA29" i="15"/>
  <c r="AA31" i="18"/>
  <c r="AA42" i="2"/>
  <c r="AA93" i="13" s="1"/>
  <c r="Z98" i="13"/>
  <c r="Z93" i="13"/>
  <c r="AA66" i="13"/>
  <c r="AA90" i="13"/>
  <c r="AA78" i="13"/>
  <c r="AA70" i="13"/>
  <c r="AA82" i="13"/>
  <c r="AA54" i="13"/>
  <c r="AA62" i="13"/>
  <c r="AA74" i="13"/>
  <c r="AA58" i="13"/>
  <c r="AA86" i="13"/>
  <c r="AC36" i="2"/>
  <c r="AC39" i="2"/>
  <c r="AD32" i="2"/>
  <c r="AC35" i="2"/>
  <c r="AD54" i="2"/>
  <c r="Z30" i="2"/>
  <c r="AC33" i="2"/>
  <c r="AC37" i="2"/>
  <c r="AD41" i="2"/>
  <c r="AD38" i="2"/>
  <c r="AC40" i="2"/>
  <c r="AB31" i="2"/>
  <c r="AB52" i="13" s="1"/>
  <c r="AD34" i="2"/>
  <c r="AC56" i="2" l="1"/>
  <c r="AB58" i="18"/>
  <c r="AB56" i="15"/>
  <c r="AD45" i="2"/>
  <c r="AC47" i="18"/>
  <c r="AC45" i="15"/>
  <c r="AC85" i="13"/>
  <c r="AC88" i="13" s="1"/>
  <c r="AC42" i="18"/>
  <c r="AC40" i="15"/>
  <c r="AC57" i="13"/>
  <c r="AC60" i="13" s="1"/>
  <c r="AC33" i="15"/>
  <c r="AC35" i="18"/>
  <c r="AC65" i="13"/>
  <c r="AC68" i="13" s="1"/>
  <c r="AC94" i="13" s="1"/>
  <c r="AC95" i="13" s="1"/>
  <c r="AC96" i="13" s="1"/>
  <c r="AC35" i="15"/>
  <c r="AC37" i="18"/>
  <c r="AC29" i="2"/>
  <c r="AB29" i="15"/>
  <c r="AB31" i="18"/>
  <c r="AC59" i="2"/>
  <c r="AB62" i="18"/>
  <c r="AB60" i="15"/>
  <c r="AC48" i="2"/>
  <c r="AB48" i="15"/>
  <c r="AB50" i="18"/>
  <c r="AE28" i="2"/>
  <c r="AD28" i="15"/>
  <c r="AD30" i="18"/>
  <c r="AC55" i="2"/>
  <c r="AB57" i="18"/>
  <c r="AB55" i="15"/>
  <c r="AB57" i="2"/>
  <c r="AB60" i="2" s="1"/>
  <c r="AB65" i="2" s="1"/>
  <c r="AB83" i="2" s="1"/>
  <c r="AC73" i="13"/>
  <c r="AC76" i="13" s="1"/>
  <c r="AC39" i="18"/>
  <c r="AC37" i="15"/>
  <c r="AC69" i="13"/>
  <c r="AC72" i="13" s="1"/>
  <c r="AC36" i="15"/>
  <c r="AC38" i="18"/>
  <c r="AC33" i="18" s="1"/>
  <c r="AC44" i="18" s="1"/>
  <c r="AC32" i="18" s="1"/>
  <c r="AC47" i="2"/>
  <c r="AB47" i="15"/>
  <c r="AB49" i="18"/>
  <c r="AD61" i="13"/>
  <c r="AD64" i="13" s="1"/>
  <c r="AD36" i="18"/>
  <c r="AD34" i="15"/>
  <c r="AD77" i="13"/>
  <c r="AD80" i="13" s="1"/>
  <c r="AD40" i="18"/>
  <c r="AD38" i="15"/>
  <c r="AD53" i="13"/>
  <c r="AD56" i="13" s="1"/>
  <c r="AD32" i="15"/>
  <c r="AD34" i="18"/>
  <c r="AA30" i="2"/>
  <c r="AD89" i="13"/>
  <c r="AD92" i="13" s="1"/>
  <c r="AD43" i="18"/>
  <c r="AD41" i="15"/>
  <c r="AD56" i="18"/>
  <c r="AD54" i="15"/>
  <c r="AC81" i="13"/>
  <c r="AC84" i="13" s="1"/>
  <c r="AC41" i="18"/>
  <c r="AC39" i="15"/>
  <c r="AA51" i="18"/>
  <c r="AA70" i="18" s="1"/>
  <c r="AC31" i="15"/>
  <c r="AC42" i="15" s="1"/>
  <c r="AC30" i="15" s="1"/>
  <c r="AC44" i="2"/>
  <c r="AB46" i="18"/>
  <c r="AB44" i="15"/>
  <c r="AC43" i="2"/>
  <c r="AB45" i="18"/>
  <c r="AB43" i="15"/>
  <c r="AB78" i="13"/>
  <c r="AB74" i="13"/>
  <c r="AB82" i="13"/>
  <c r="AB54" i="13"/>
  <c r="AB70" i="13"/>
  <c r="AB66" i="13"/>
  <c r="AB62" i="13"/>
  <c r="AB90" i="13"/>
  <c r="AB86" i="13"/>
  <c r="AB58" i="13"/>
  <c r="AA51" i="13"/>
  <c r="Z51" i="13"/>
  <c r="AA98" i="13"/>
  <c r="AD40" i="2"/>
  <c r="AD35" i="2"/>
  <c r="AE41" i="2"/>
  <c r="AD37" i="2"/>
  <c r="AE54" i="2"/>
  <c r="AC31" i="2"/>
  <c r="AC52" i="13" s="1"/>
  <c r="AD39" i="2"/>
  <c r="AE34" i="2"/>
  <c r="AB42" i="2"/>
  <c r="AE38" i="2"/>
  <c r="AD33" i="2"/>
  <c r="AE32" i="2"/>
  <c r="AD36" i="2"/>
  <c r="AE56" i="18" l="1"/>
  <c r="AE54" i="15"/>
  <c r="AD43" i="2"/>
  <c r="AC45" i="18"/>
  <c r="AC43" i="15"/>
  <c r="AF28" i="2"/>
  <c r="AE30" i="18"/>
  <c r="AE28" i="15"/>
  <c r="AE77" i="13"/>
  <c r="AE80" i="13" s="1"/>
  <c r="AE38" i="15"/>
  <c r="AE40" i="18"/>
  <c r="AE89" i="13"/>
  <c r="AE92" i="13" s="1"/>
  <c r="AE43" i="18"/>
  <c r="AE41" i="15"/>
  <c r="AD55" i="2"/>
  <c r="AC57" i="18"/>
  <c r="AC55" i="15"/>
  <c r="AC57" i="2"/>
  <c r="AC60" i="2" s="1"/>
  <c r="AC65" i="2" s="1"/>
  <c r="AC83" i="2" s="1"/>
  <c r="AD29" i="2"/>
  <c r="AC31" i="18"/>
  <c r="AC29" i="15"/>
  <c r="AE45" i="2"/>
  <c r="AD45" i="15"/>
  <c r="AD47" i="18"/>
  <c r="AD56" i="2"/>
  <c r="AC56" i="15"/>
  <c r="AC58" i="18"/>
  <c r="AE53" i="13"/>
  <c r="AE56" i="13" s="1"/>
  <c r="AE32" i="15"/>
  <c r="AE34" i="18"/>
  <c r="AE61" i="13"/>
  <c r="AE64" i="13" s="1"/>
  <c r="AE36" i="18"/>
  <c r="AE34" i="15"/>
  <c r="AD85" i="13"/>
  <c r="AD88" i="13" s="1"/>
  <c r="AD40" i="15"/>
  <c r="AD42" i="18"/>
  <c r="AD35" i="18"/>
  <c r="AD33" i="18" s="1"/>
  <c r="AD44" i="18" s="1"/>
  <c r="AD32" i="18" s="1"/>
  <c r="AD33" i="15"/>
  <c r="AD31" i="15" s="1"/>
  <c r="AD42" i="15" s="1"/>
  <c r="AD30" i="15" s="1"/>
  <c r="AD81" i="13"/>
  <c r="AD84" i="13" s="1"/>
  <c r="AD39" i="15"/>
  <c r="AD41" i="18"/>
  <c r="AD73" i="13"/>
  <c r="AD76" i="13" s="1"/>
  <c r="AD39" i="18"/>
  <c r="AD37" i="15"/>
  <c r="AD69" i="13"/>
  <c r="AD72" i="13" s="1"/>
  <c r="AD38" i="18"/>
  <c r="AD36" i="15"/>
  <c r="AD65" i="13"/>
  <c r="AD68" i="13" s="1"/>
  <c r="AD37" i="18"/>
  <c r="AD35" i="15"/>
  <c r="AD59" i="2"/>
  <c r="AC60" i="15"/>
  <c r="AC62" i="18"/>
  <c r="AD44" i="2"/>
  <c r="AC46" i="18"/>
  <c r="AC44" i="15"/>
  <c r="AD47" i="2"/>
  <c r="AC49" i="18"/>
  <c r="AC47" i="15"/>
  <c r="AD48" i="2"/>
  <c r="AC50" i="18"/>
  <c r="AC48" i="15"/>
  <c r="AB51" i="18"/>
  <c r="AB70" i="18" s="1"/>
  <c r="AC86" i="13"/>
  <c r="AC66" i="13"/>
  <c r="AC62" i="13"/>
  <c r="AC70" i="13"/>
  <c r="AC74" i="13"/>
  <c r="AC78" i="13"/>
  <c r="AC54" i="13"/>
  <c r="AC58" i="13"/>
  <c r="AC90" i="13"/>
  <c r="AC82" i="13"/>
  <c r="AB93" i="13"/>
  <c r="AD31" i="2"/>
  <c r="AD52" i="13" s="1"/>
  <c r="AD57" i="13"/>
  <c r="AD60" i="13" s="1"/>
  <c r="AB30" i="2"/>
  <c r="AB98" i="13"/>
  <c r="AE36" i="2"/>
  <c r="AE39" i="2"/>
  <c r="AC42" i="2"/>
  <c r="AC30" i="2" s="1"/>
  <c r="AE37" i="2"/>
  <c r="AE35" i="2"/>
  <c r="AF34" i="2"/>
  <c r="AE33" i="2"/>
  <c r="AF32" i="2"/>
  <c r="AF38" i="2"/>
  <c r="AF54" i="2"/>
  <c r="AF41" i="2"/>
  <c r="AE40" i="2"/>
  <c r="AF40" i="18" l="1"/>
  <c r="AF38" i="15"/>
  <c r="AE65" i="13"/>
  <c r="AE68" i="13" s="1"/>
  <c r="AE37" i="18"/>
  <c r="AE35" i="15"/>
  <c r="AE69" i="13"/>
  <c r="AE72" i="13" s="1"/>
  <c r="AE38" i="18"/>
  <c r="AE33" i="18" s="1"/>
  <c r="AE44" i="18" s="1"/>
  <c r="AE32" i="18" s="1"/>
  <c r="AE36" i="15"/>
  <c r="AE59" i="2"/>
  <c r="AD60" i="15"/>
  <c r="AD62" i="18"/>
  <c r="AF32" i="15"/>
  <c r="AF34" i="18"/>
  <c r="AC51" i="18"/>
  <c r="AC70" i="18" s="1"/>
  <c r="AG28" i="2"/>
  <c r="AF28" i="15"/>
  <c r="AF30" i="18"/>
  <c r="AE43" i="2"/>
  <c r="AD45" i="18"/>
  <c r="AD43" i="15"/>
  <c r="AF43" i="18"/>
  <c r="AF41" i="15"/>
  <c r="AE73" i="13"/>
  <c r="AE76" i="13" s="1"/>
  <c r="AE37" i="15"/>
  <c r="AE39" i="18"/>
  <c r="AE44" i="2"/>
  <c r="AD44" i="15"/>
  <c r="AD46" i="18"/>
  <c r="AE57" i="13"/>
  <c r="AE60" i="13" s="1"/>
  <c r="AE94" i="13" s="1"/>
  <c r="AE95" i="13" s="1"/>
  <c r="AE96" i="13" s="1"/>
  <c r="AE35" i="18"/>
  <c r="AE33" i="15"/>
  <c r="AE47" i="2"/>
  <c r="AD49" i="18"/>
  <c r="AD47" i="15"/>
  <c r="AE29" i="2"/>
  <c r="AD29" i="15"/>
  <c r="AD31" i="18"/>
  <c r="AE55" i="2"/>
  <c r="AD55" i="15"/>
  <c r="AD57" i="18"/>
  <c r="AD57" i="2"/>
  <c r="AD60" i="2" s="1"/>
  <c r="AD65" i="2" s="1"/>
  <c r="AD83" i="2" s="1"/>
  <c r="AE85" i="13"/>
  <c r="AE88" i="13" s="1"/>
  <c r="AE42" i="18"/>
  <c r="AE40" i="15"/>
  <c r="AE56" i="2"/>
  <c r="AD58" i="18"/>
  <c r="AD56" i="15"/>
  <c r="AF56" i="18"/>
  <c r="AF54" i="15"/>
  <c r="AF34" i="15"/>
  <c r="AF36" i="18"/>
  <c r="AE81" i="13"/>
  <c r="AE84" i="13" s="1"/>
  <c r="AE39" i="15"/>
  <c r="AE31" i="15" s="1"/>
  <c r="AE42" i="15" s="1"/>
  <c r="AE30" i="15" s="1"/>
  <c r="AE41" i="18"/>
  <c r="AD94" i="13"/>
  <c r="AD95" i="13" s="1"/>
  <c r="AD96" i="13" s="1"/>
  <c r="AE48" i="2"/>
  <c r="AD50" i="18"/>
  <c r="AD48" i="15"/>
  <c r="AF45" i="2"/>
  <c r="AE47" i="18"/>
  <c r="AE45" i="15"/>
  <c r="AD42" i="2"/>
  <c r="AD30" i="2" s="1"/>
  <c r="AD51" i="13" s="1"/>
  <c r="AG38" i="2"/>
  <c r="AF77" i="13"/>
  <c r="AF80" i="13" s="1"/>
  <c r="AC93" i="13"/>
  <c r="AD93" i="13"/>
  <c r="AB51" i="13"/>
  <c r="AC98" i="13"/>
  <c r="AF53" i="13"/>
  <c r="AF56" i="13" s="1"/>
  <c r="AG32" i="2"/>
  <c r="AC51" i="13"/>
  <c r="AD86" i="13"/>
  <c r="AD74" i="13"/>
  <c r="AD58" i="13"/>
  <c r="AD54" i="13"/>
  <c r="AD62" i="13"/>
  <c r="AD66" i="13"/>
  <c r="AD90" i="13"/>
  <c r="AD70" i="13"/>
  <c r="AD78" i="13"/>
  <c r="AD82" i="13"/>
  <c r="AG54" i="2"/>
  <c r="AG41" i="2"/>
  <c r="AF89" i="13"/>
  <c r="AF92" i="13" s="1"/>
  <c r="AG34" i="2"/>
  <c r="AF61" i="13"/>
  <c r="AF64" i="13" s="1"/>
  <c r="AF35" i="2"/>
  <c r="AF40" i="2"/>
  <c r="AF36" i="2"/>
  <c r="AF37" i="2"/>
  <c r="AE31" i="2"/>
  <c r="AE52" i="13" s="1"/>
  <c r="AF33" i="2"/>
  <c r="AF39" i="2"/>
  <c r="AF38" i="18" l="1"/>
  <c r="AF36" i="15"/>
  <c r="AF31" i="15" s="1"/>
  <c r="AF42" i="15" s="1"/>
  <c r="AF30" i="15" s="1"/>
  <c r="AG38" i="15"/>
  <c r="AG40" i="18"/>
  <c r="AF56" i="2"/>
  <c r="AE58" i="18"/>
  <c r="AE56" i="15"/>
  <c r="AG45" i="2"/>
  <c r="AF47" i="18"/>
  <c r="AF45" i="15"/>
  <c r="AF48" i="2"/>
  <c r="AE48" i="15"/>
  <c r="AE50" i="18"/>
  <c r="AF47" i="2"/>
  <c r="AE49" i="18"/>
  <c r="AE47" i="15"/>
  <c r="AF39" i="15"/>
  <c r="AF41" i="18"/>
  <c r="AG32" i="15"/>
  <c r="AG34" i="18"/>
  <c r="AD51" i="18"/>
  <c r="AD70" i="18" s="1"/>
  <c r="AF35" i="18"/>
  <c r="AF33" i="18" s="1"/>
  <c r="AF44" i="18" s="1"/>
  <c r="AF32" i="18" s="1"/>
  <c r="AF33" i="15"/>
  <c r="AF37" i="18"/>
  <c r="AF35" i="15"/>
  <c r="AF29" i="2"/>
  <c r="AE31" i="18"/>
  <c r="AE29" i="15"/>
  <c r="AF59" i="2"/>
  <c r="AE62" i="18"/>
  <c r="AE60" i="15"/>
  <c r="AG36" i="18"/>
  <c r="AG34" i="15"/>
  <c r="AF40" i="15"/>
  <c r="AF42" i="18"/>
  <c r="AG43" i="18"/>
  <c r="AG41" i="15"/>
  <c r="AF37" i="15"/>
  <c r="AF39" i="18"/>
  <c r="AG54" i="15"/>
  <c r="AG56" i="18"/>
  <c r="AF55" i="2"/>
  <c r="AE57" i="18"/>
  <c r="AE55" i="15"/>
  <c r="AE57" i="2"/>
  <c r="AE60" i="2" s="1"/>
  <c r="AE65" i="2" s="1"/>
  <c r="AE83" i="2" s="1"/>
  <c r="AF44" i="2"/>
  <c r="AE46" i="18"/>
  <c r="AE44" i="15"/>
  <c r="AF43" i="2"/>
  <c r="AE43" i="15"/>
  <c r="AE45" i="18"/>
  <c r="AH28" i="2"/>
  <c r="AG30" i="18"/>
  <c r="AG28" i="15"/>
  <c r="AG36" i="2"/>
  <c r="AF69" i="13"/>
  <c r="AF72" i="13" s="1"/>
  <c r="AH54" i="2"/>
  <c r="AD98" i="13"/>
  <c r="AG37" i="2"/>
  <c r="AF73" i="13"/>
  <c r="AF76" i="13" s="1"/>
  <c r="AE82" i="13"/>
  <c r="AE90" i="13"/>
  <c r="AE66" i="13"/>
  <c r="AE58" i="13"/>
  <c r="AE74" i="13"/>
  <c r="AE70" i="13"/>
  <c r="AE78" i="13"/>
  <c r="AE62" i="13"/>
  <c r="AE86" i="13"/>
  <c r="AE54" i="13"/>
  <c r="AG40" i="2"/>
  <c r="AF85" i="13"/>
  <c r="AF88" i="13" s="1"/>
  <c r="AG35" i="2"/>
  <c r="AF65" i="13"/>
  <c r="AF68" i="13" s="1"/>
  <c r="AH41" i="2"/>
  <c r="AG89" i="13"/>
  <c r="AG92" i="13" s="1"/>
  <c r="AH32" i="2"/>
  <c r="AG53" i="13"/>
  <c r="AG56" i="13" s="1"/>
  <c r="AH38" i="2"/>
  <c r="AG77" i="13"/>
  <c r="AG80" i="13" s="1"/>
  <c r="AF57" i="13"/>
  <c r="AF60" i="13" s="1"/>
  <c r="AG33" i="2"/>
  <c r="AG39" i="2"/>
  <c r="AF81" i="13"/>
  <c r="AF84" i="13" s="1"/>
  <c r="AH34" i="2"/>
  <c r="AG61" i="13"/>
  <c r="AG64" i="13" s="1"/>
  <c r="AE42" i="2"/>
  <c r="AF31" i="2"/>
  <c r="AF52" i="13" s="1"/>
  <c r="AG44" i="2" l="1"/>
  <c r="AF46" i="18"/>
  <c r="AF44" i="15"/>
  <c r="AG55" i="2"/>
  <c r="AF55" i="15"/>
  <c r="AF57" i="18"/>
  <c r="AF57" i="2"/>
  <c r="AF60" i="2" s="1"/>
  <c r="AF65" i="2" s="1"/>
  <c r="AF83" i="2" s="1"/>
  <c r="AE51" i="18"/>
  <c r="AE70" i="18" s="1"/>
  <c r="AH45" i="2"/>
  <c r="AG47" i="18"/>
  <c r="AG45" i="15"/>
  <c r="AG56" i="2"/>
  <c r="AF56" i="15"/>
  <c r="AF58" i="18"/>
  <c r="AH34" i="15"/>
  <c r="AH36" i="18"/>
  <c r="AH32" i="15"/>
  <c r="AH34" i="18"/>
  <c r="AH56" i="18"/>
  <c r="AH54" i="15"/>
  <c r="AG43" i="2"/>
  <c r="AF45" i="18"/>
  <c r="AF43" i="15"/>
  <c r="AG59" i="2"/>
  <c r="AF62" i="18"/>
  <c r="AF60" i="15"/>
  <c r="AG29" i="2"/>
  <c r="AF31" i="18"/>
  <c r="AF51" i="18" s="1"/>
  <c r="AF70" i="18" s="1"/>
  <c r="AF29" i="15"/>
  <c r="AG48" i="2"/>
  <c r="AF50" i="18"/>
  <c r="AF48" i="15"/>
  <c r="AG35" i="18"/>
  <c r="AG33" i="15"/>
  <c r="AG31" i="15" s="1"/>
  <c r="AG42" i="15" s="1"/>
  <c r="AG30" i="15" s="1"/>
  <c r="AG38" i="18"/>
  <c r="AG36" i="15"/>
  <c r="AG37" i="18"/>
  <c r="AG33" i="18" s="1"/>
  <c r="AG44" i="18" s="1"/>
  <c r="AG32" i="18" s="1"/>
  <c r="AG35" i="15"/>
  <c r="AG39" i="15"/>
  <c r="AG41" i="18"/>
  <c r="AH38" i="15"/>
  <c r="AH40" i="18"/>
  <c r="AH43" i="18"/>
  <c r="AH41" i="15"/>
  <c r="AG40" i="15"/>
  <c r="AG42" i="18"/>
  <c r="AG37" i="15"/>
  <c r="AG39" i="18"/>
  <c r="AI28" i="2"/>
  <c r="AH28" i="15"/>
  <c r="AH30" i="18"/>
  <c r="AG47" i="2"/>
  <c r="AF47" i="15"/>
  <c r="AF49" i="18"/>
  <c r="AG31" i="2"/>
  <c r="AG42" i="2" s="1"/>
  <c r="AG30" i="2" s="1"/>
  <c r="AF94" i="13"/>
  <c r="AF95" i="13" s="1"/>
  <c r="AF96" i="13" s="1"/>
  <c r="AH53" i="13"/>
  <c r="AH56" i="13" s="1"/>
  <c r="AI32" i="2"/>
  <c r="AE93" i="13"/>
  <c r="AE98" i="13"/>
  <c r="AH37" i="2"/>
  <c r="AG73" i="13"/>
  <c r="AG76" i="13" s="1"/>
  <c r="AI54" i="2"/>
  <c r="AH77" i="13"/>
  <c r="AH80" i="13" s="1"/>
  <c r="AI38" i="2"/>
  <c r="AH40" i="2"/>
  <c r="AG85" i="13"/>
  <c r="AG88" i="13" s="1"/>
  <c r="AH61" i="13"/>
  <c r="AH64" i="13" s="1"/>
  <c r="AI34" i="2"/>
  <c r="AH33" i="2"/>
  <c r="AG57" i="13"/>
  <c r="AG60" i="13" s="1"/>
  <c r="AI41" i="2"/>
  <c r="AH89" i="13"/>
  <c r="AH92" i="13" s="1"/>
  <c r="AF86" i="13"/>
  <c r="AF70" i="13"/>
  <c r="AF62" i="13"/>
  <c r="AF66" i="13"/>
  <c r="AF54" i="13"/>
  <c r="AF90" i="13"/>
  <c r="AF58" i="13"/>
  <c r="AF74" i="13"/>
  <c r="AF78" i="13"/>
  <c r="AF82" i="13"/>
  <c r="AH36" i="2"/>
  <c r="AG69" i="13"/>
  <c r="AG72" i="13" s="1"/>
  <c r="AG81" i="13"/>
  <c r="AG84" i="13" s="1"/>
  <c r="AH39" i="2"/>
  <c r="AG65" i="13"/>
  <c r="AG68" i="13" s="1"/>
  <c r="AH35" i="2"/>
  <c r="AE30" i="2"/>
  <c r="AF42" i="2"/>
  <c r="AF30" i="2" s="1"/>
  <c r="AI40" i="18" l="1"/>
  <c r="AI38" i="15"/>
  <c r="AI32" i="15"/>
  <c r="AI34" i="18"/>
  <c r="AI45" i="2"/>
  <c r="AH45" i="15"/>
  <c r="AH47" i="18"/>
  <c r="AH38" i="18"/>
  <c r="AH36" i="15"/>
  <c r="AI41" i="15"/>
  <c r="AI43" i="18"/>
  <c r="AH39" i="18"/>
  <c r="AH37" i="15"/>
  <c r="AH29" i="2"/>
  <c r="AG31" i="18"/>
  <c r="AG29" i="15"/>
  <c r="AH56" i="2"/>
  <c r="AG58" i="18"/>
  <c r="AG56" i="15"/>
  <c r="AH44" i="2"/>
  <c r="AG46" i="18"/>
  <c r="AG44" i="15"/>
  <c r="AI36" i="18"/>
  <c r="AI34" i="15"/>
  <c r="AG52" i="13"/>
  <c r="AJ28" i="2"/>
  <c r="AI28" i="15"/>
  <c r="AI30" i="18"/>
  <c r="AH48" i="2"/>
  <c r="AG50" i="18"/>
  <c r="AG48" i="15"/>
  <c r="AH55" i="2"/>
  <c r="AG57" i="18"/>
  <c r="AG55" i="15"/>
  <c r="AG57" i="2"/>
  <c r="AG60" i="2" s="1"/>
  <c r="AG65" i="2" s="1"/>
  <c r="AG83" i="2" s="1"/>
  <c r="AH37" i="18"/>
  <c r="AH35" i="15"/>
  <c r="AH59" i="2"/>
  <c r="AG62" i="18"/>
  <c r="AG60" i="15"/>
  <c r="AH39" i="15"/>
  <c r="AH41" i="18"/>
  <c r="AH33" i="15"/>
  <c r="AH31" i="15" s="1"/>
  <c r="AH42" i="15" s="1"/>
  <c r="AH30" i="15" s="1"/>
  <c r="AH35" i="18"/>
  <c r="AH33" i="18" s="1"/>
  <c r="AH44" i="18" s="1"/>
  <c r="AH32" i="18" s="1"/>
  <c r="AH42" i="18"/>
  <c r="AH40" i="15"/>
  <c r="AI56" i="18"/>
  <c r="AI54" i="15"/>
  <c r="AH47" i="2"/>
  <c r="AG49" i="18"/>
  <c r="AG47" i="15"/>
  <c r="AH43" i="2"/>
  <c r="AG43" i="15"/>
  <c r="AG45" i="18"/>
  <c r="AG94" i="13"/>
  <c r="AG95" i="13" s="1"/>
  <c r="AG96" i="13" s="1"/>
  <c r="AI39" i="2"/>
  <c r="AH81" i="13"/>
  <c r="AH84" i="13" s="1"/>
  <c r="AH65" i="13"/>
  <c r="AH68" i="13" s="1"/>
  <c r="AI35" i="2"/>
  <c r="AJ41" i="2"/>
  <c r="AI89" i="13"/>
  <c r="AI92" i="13" s="1"/>
  <c r="AI33" i="2"/>
  <c r="AH57" i="13"/>
  <c r="AH60" i="13" s="1"/>
  <c r="AI77" i="13"/>
  <c r="AI80" i="13" s="1"/>
  <c r="AJ38" i="2"/>
  <c r="AI53" i="13"/>
  <c r="AI56" i="13" s="1"/>
  <c r="AJ32" i="2"/>
  <c r="AG51" i="13"/>
  <c r="AF51" i="13"/>
  <c r="AH69" i="13"/>
  <c r="AH72" i="13" s="1"/>
  <c r="AI36" i="2"/>
  <c r="AJ54" i="2"/>
  <c r="AF93" i="13"/>
  <c r="AF98" i="13"/>
  <c r="AG66" i="13"/>
  <c r="AG86" i="13"/>
  <c r="AG82" i="13"/>
  <c r="AG78" i="13"/>
  <c r="AG70" i="13"/>
  <c r="AG54" i="13"/>
  <c r="AG74" i="13"/>
  <c r="AG90" i="13"/>
  <c r="AG58" i="13"/>
  <c r="AG62" i="13"/>
  <c r="AE51" i="13"/>
  <c r="AI61" i="13"/>
  <c r="AI64" i="13" s="1"/>
  <c r="AJ34" i="2"/>
  <c r="AI40" i="2"/>
  <c r="AH85" i="13"/>
  <c r="AH88" i="13" s="1"/>
  <c r="AI37" i="2"/>
  <c r="AH73" i="13"/>
  <c r="AH76" i="13" s="1"/>
  <c r="AH31" i="2"/>
  <c r="AG93" i="13"/>
  <c r="AI56" i="2" l="1"/>
  <c r="AH58" i="18"/>
  <c r="AH56" i="15"/>
  <c r="AI35" i="18"/>
  <c r="AI33" i="15"/>
  <c r="AI59" i="2"/>
  <c r="AH60" i="15"/>
  <c r="AH62" i="18"/>
  <c r="AI44" i="2"/>
  <c r="AH44" i="15"/>
  <c r="AH46" i="18"/>
  <c r="AI37" i="15"/>
  <c r="AI39" i="18"/>
  <c r="AI38" i="18"/>
  <c r="AI36" i="15"/>
  <c r="AJ45" i="2"/>
  <c r="AI47" i="18"/>
  <c r="AI45" i="15"/>
  <c r="AI42" i="18"/>
  <c r="AI40" i="15"/>
  <c r="AJ54" i="15"/>
  <c r="AJ56" i="18"/>
  <c r="AJ40" i="18"/>
  <c r="AJ38" i="15"/>
  <c r="AI47" i="2"/>
  <c r="AH49" i="18"/>
  <c r="AH47" i="15"/>
  <c r="AK28" i="2"/>
  <c r="AJ30" i="18"/>
  <c r="AJ28" i="15"/>
  <c r="AG51" i="18"/>
  <c r="AG70" i="18" s="1"/>
  <c r="AJ32" i="15"/>
  <c r="AJ34" i="18"/>
  <c r="AI37" i="18"/>
  <c r="AI33" i="18" s="1"/>
  <c r="AI44" i="18" s="1"/>
  <c r="AI32" i="18" s="1"/>
  <c r="AI35" i="15"/>
  <c r="AI55" i="2"/>
  <c r="AH55" i="15"/>
  <c r="AH57" i="18"/>
  <c r="AH57" i="2"/>
  <c r="AH60" i="2" s="1"/>
  <c r="AH65" i="2" s="1"/>
  <c r="AH83" i="2" s="1"/>
  <c r="AJ34" i="15"/>
  <c r="AJ36" i="18"/>
  <c r="AJ41" i="15"/>
  <c r="AJ43" i="18"/>
  <c r="AI41" i="18"/>
  <c r="AI39" i="15"/>
  <c r="AI43" i="2"/>
  <c r="AH45" i="18"/>
  <c r="AH43" i="15"/>
  <c r="AI48" i="2"/>
  <c r="AH48" i="15"/>
  <c r="AH50" i="18"/>
  <c r="AI29" i="2"/>
  <c r="AH31" i="18"/>
  <c r="AH29" i="15"/>
  <c r="AI31" i="15"/>
  <c r="AI42" i="15" s="1"/>
  <c r="AI30" i="15" s="1"/>
  <c r="AI31" i="2"/>
  <c r="AI52" i="13" s="1"/>
  <c r="AH94" i="13"/>
  <c r="AH95" i="13" s="1"/>
  <c r="AH96" i="13" s="1"/>
  <c r="AJ77" i="13"/>
  <c r="AJ80" i="13" s="1"/>
  <c r="AK38" i="2"/>
  <c r="AJ40" i="2"/>
  <c r="AI85" i="13"/>
  <c r="AI88" i="13" s="1"/>
  <c r="AI69" i="13"/>
  <c r="AI72" i="13" s="1"/>
  <c r="AJ36" i="2"/>
  <c r="AK32" i="2"/>
  <c r="AJ53" i="13"/>
  <c r="AJ56" i="13" s="1"/>
  <c r="AI65" i="13"/>
  <c r="AI68" i="13" s="1"/>
  <c r="AJ35" i="2"/>
  <c r="AI42" i="2"/>
  <c r="AI30" i="2" s="1"/>
  <c r="AI57" i="13"/>
  <c r="AI60" i="13" s="1"/>
  <c r="AJ33" i="2"/>
  <c r="AJ37" i="2"/>
  <c r="AI73" i="13"/>
  <c r="AI76" i="13" s="1"/>
  <c r="AK54" i="2"/>
  <c r="AH52" i="13"/>
  <c r="AH42" i="2"/>
  <c r="AH30" i="2" s="1"/>
  <c r="AJ61" i="13"/>
  <c r="AJ64" i="13" s="1"/>
  <c r="AK34" i="2"/>
  <c r="AG98" i="13"/>
  <c r="AK41" i="2"/>
  <c r="AJ89" i="13"/>
  <c r="AJ92" i="13" s="1"/>
  <c r="AJ39" i="2"/>
  <c r="AI81" i="13"/>
  <c r="AI84" i="13" s="1"/>
  <c r="AK32" i="15" l="1"/>
  <c r="AK34" i="18"/>
  <c r="AJ42" i="18"/>
  <c r="AJ40" i="15"/>
  <c r="AJ29" i="2"/>
  <c r="AI31" i="18"/>
  <c r="AI29" i="15"/>
  <c r="AJ55" i="2"/>
  <c r="AI57" i="18"/>
  <c r="AI55" i="15"/>
  <c r="AI57" i="2"/>
  <c r="AI60" i="2" s="1"/>
  <c r="AI65" i="2" s="1"/>
  <c r="AI83" i="2" s="1"/>
  <c r="AJ59" i="2"/>
  <c r="AI62" i="18"/>
  <c r="AI60" i="15"/>
  <c r="AJ38" i="18"/>
  <c r="AJ36" i="15"/>
  <c r="AL28" i="2"/>
  <c r="AK28" i="15"/>
  <c r="AK30" i="18"/>
  <c r="AK45" i="2"/>
  <c r="AJ45" i="15"/>
  <c r="AJ47" i="18"/>
  <c r="AJ44" i="2"/>
  <c r="AI46" i="18"/>
  <c r="AI44" i="15"/>
  <c r="AJ56" i="2"/>
  <c r="AI58" i="18"/>
  <c r="AI56" i="15"/>
  <c r="AJ37" i="15"/>
  <c r="AJ39" i="18"/>
  <c r="AJ47" i="2"/>
  <c r="AI49" i="18"/>
  <c r="AI47" i="15"/>
  <c r="AJ39" i="15"/>
  <c r="AJ41" i="18"/>
  <c r="AJ33" i="18" s="1"/>
  <c r="AJ44" i="18" s="1"/>
  <c r="AJ32" i="18" s="1"/>
  <c r="AK36" i="18"/>
  <c r="AK34" i="15"/>
  <c r="AJ35" i="18"/>
  <c r="AJ33" i="15"/>
  <c r="AJ31" i="15" s="1"/>
  <c r="AJ42" i="15" s="1"/>
  <c r="AJ30" i="15" s="1"/>
  <c r="AJ37" i="18"/>
  <c r="AJ35" i="15"/>
  <c r="AK40" i="18"/>
  <c r="AK38" i="15"/>
  <c r="AK54" i="15"/>
  <c r="AK56" i="18"/>
  <c r="AJ43" i="2"/>
  <c r="AI45" i="18"/>
  <c r="AI43" i="15"/>
  <c r="AK41" i="15"/>
  <c r="AK43" i="18"/>
  <c r="AH51" i="18"/>
  <c r="AH70" i="18" s="1"/>
  <c r="AJ48" i="2"/>
  <c r="AI50" i="18"/>
  <c r="AI48" i="15"/>
  <c r="AI94" i="13"/>
  <c r="AI95" i="13" s="1"/>
  <c r="AI96" i="13" s="1"/>
  <c r="AJ69" i="13"/>
  <c r="AJ72" i="13" s="1"/>
  <c r="AK36" i="2"/>
  <c r="AK40" i="2"/>
  <c r="AJ85" i="13"/>
  <c r="AJ88" i="13" s="1"/>
  <c r="AH51" i="13"/>
  <c r="AK37" i="2"/>
  <c r="AJ73" i="13"/>
  <c r="AJ76" i="13" s="1"/>
  <c r="AL41" i="2"/>
  <c r="AK89" i="13"/>
  <c r="AK92" i="13" s="1"/>
  <c r="AK61" i="13"/>
  <c r="AK64" i="13" s="1"/>
  <c r="AL34" i="2"/>
  <c r="AH93" i="13"/>
  <c r="AL54" i="2"/>
  <c r="AI51" i="13"/>
  <c r="AK35" i="2"/>
  <c r="AJ65" i="13"/>
  <c r="AJ68" i="13" s="1"/>
  <c r="AL32" i="2"/>
  <c r="AK53" i="13"/>
  <c r="AK56" i="13" s="1"/>
  <c r="AJ81" i="13"/>
  <c r="AJ84" i="13" s="1"/>
  <c r="AK39" i="2"/>
  <c r="AH90" i="13"/>
  <c r="AH82" i="13"/>
  <c r="AH74" i="13"/>
  <c r="AH70" i="13"/>
  <c r="AH86" i="13"/>
  <c r="AH66" i="13"/>
  <c r="AH54" i="13"/>
  <c r="AH58" i="13"/>
  <c r="AH62" i="13"/>
  <c r="AH78" i="13"/>
  <c r="AK33" i="2"/>
  <c r="AJ57" i="13"/>
  <c r="AJ60" i="13" s="1"/>
  <c r="AI70" i="13"/>
  <c r="AI74" i="13"/>
  <c r="AI66" i="13"/>
  <c r="AI58" i="13"/>
  <c r="AI54" i="13"/>
  <c r="AI86" i="13"/>
  <c r="AI82" i="13"/>
  <c r="AI78" i="13"/>
  <c r="AI62" i="13"/>
  <c r="AI90" i="13"/>
  <c r="AJ31" i="2"/>
  <c r="AK77" i="13"/>
  <c r="AK80" i="13" s="1"/>
  <c r="AL38" i="2"/>
  <c r="AI93" i="13"/>
  <c r="AK33" i="15" l="1"/>
  <c r="AK35" i="18"/>
  <c r="AK33" i="18" s="1"/>
  <c r="AK44" i="18" s="1"/>
  <c r="AK32" i="18" s="1"/>
  <c r="AK37" i="18"/>
  <c r="AK35" i="15"/>
  <c r="AL43" i="18"/>
  <c r="AL41" i="15"/>
  <c r="AL34" i="15"/>
  <c r="AL36" i="18"/>
  <c r="AK42" i="18"/>
  <c r="AK40" i="15"/>
  <c r="AK43" i="2"/>
  <c r="AJ43" i="15"/>
  <c r="AJ45" i="18"/>
  <c r="AK44" i="2"/>
  <c r="AJ44" i="15"/>
  <c r="AJ46" i="18"/>
  <c r="AI51" i="18"/>
  <c r="AI70" i="18" s="1"/>
  <c r="AK47" i="2"/>
  <c r="AJ47" i="15"/>
  <c r="AJ49" i="18"/>
  <c r="AL45" i="2"/>
  <c r="AK47" i="18"/>
  <c r="AK45" i="15"/>
  <c r="AL40" i="18"/>
  <c r="AL38" i="15"/>
  <c r="AL34" i="18"/>
  <c r="AL32" i="15"/>
  <c r="AK39" i="18"/>
  <c r="AK37" i="15"/>
  <c r="AK38" i="18"/>
  <c r="AK36" i="15"/>
  <c r="AK31" i="15" s="1"/>
  <c r="AK42" i="15" s="1"/>
  <c r="AK30" i="15" s="1"/>
  <c r="AK56" i="2"/>
  <c r="AJ58" i="18"/>
  <c r="AJ56" i="15"/>
  <c r="AK59" i="2"/>
  <c r="AJ60" i="15"/>
  <c r="AJ62" i="18"/>
  <c r="AK29" i="2"/>
  <c r="AJ29" i="15"/>
  <c r="AJ31" i="18"/>
  <c r="AJ51" i="18" s="1"/>
  <c r="AJ70" i="18" s="1"/>
  <c r="AK39" i="15"/>
  <c r="AK41" i="18"/>
  <c r="AL56" i="18"/>
  <c r="AL54" i="15"/>
  <c r="AK48" i="2"/>
  <c r="AJ50" i="18"/>
  <c r="AJ48" i="15"/>
  <c r="AM28" i="2"/>
  <c r="AL28" i="15"/>
  <c r="AL30" i="18"/>
  <c r="AK55" i="2"/>
  <c r="AJ57" i="18"/>
  <c r="AJ55" i="15"/>
  <c r="AJ57" i="2"/>
  <c r="AJ60" i="2" s="1"/>
  <c r="AJ65" i="2" s="1"/>
  <c r="AJ83" i="2" s="1"/>
  <c r="AK31" i="2"/>
  <c r="AK42" i="2" s="1"/>
  <c r="AK30" i="2" s="1"/>
  <c r="AJ94" i="13"/>
  <c r="AJ95" i="13" s="1"/>
  <c r="AJ96" i="13" s="1"/>
  <c r="AK73" i="13"/>
  <c r="AK76" i="13" s="1"/>
  <c r="AL37" i="2"/>
  <c r="AJ52" i="13"/>
  <c r="AJ42" i="2"/>
  <c r="AK57" i="13"/>
  <c r="AK60" i="13" s="1"/>
  <c r="AL33" i="2"/>
  <c r="AH98" i="13"/>
  <c r="AL39" i="2"/>
  <c r="AK81" i="13"/>
  <c r="AK84" i="13" s="1"/>
  <c r="AK65" i="13"/>
  <c r="AK68" i="13" s="1"/>
  <c r="AL35" i="2"/>
  <c r="AM54" i="2"/>
  <c r="AL61" i="13"/>
  <c r="AL64" i="13" s="1"/>
  <c r="AM34" i="2"/>
  <c r="AM41" i="2"/>
  <c r="AL89" i="13"/>
  <c r="AL92" i="13" s="1"/>
  <c r="AK85" i="13"/>
  <c r="AK88" i="13" s="1"/>
  <c r="AL40" i="2"/>
  <c r="AM38" i="2"/>
  <c r="AL77" i="13"/>
  <c r="AL80" i="13" s="1"/>
  <c r="AI98" i="13"/>
  <c r="AM32" i="2"/>
  <c r="AL53" i="13"/>
  <c r="AL56" i="13" s="1"/>
  <c r="AL36" i="2"/>
  <c r="AK69" i="13"/>
  <c r="AK72" i="13" s="1"/>
  <c r="AL59" i="2" l="1"/>
  <c r="AK62" i="18"/>
  <c r="AK60" i="15"/>
  <c r="AL33" i="15"/>
  <c r="AL35" i="18"/>
  <c r="AL37" i="15"/>
  <c r="AL39" i="18"/>
  <c r="AL33" i="18" s="1"/>
  <c r="AL44" i="18" s="1"/>
  <c r="AL32" i="18" s="1"/>
  <c r="AL55" i="2"/>
  <c r="AK57" i="18"/>
  <c r="AK55" i="15"/>
  <c r="AK57" i="2"/>
  <c r="AK60" i="2" s="1"/>
  <c r="AK65" i="2" s="1"/>
  <c r="AK83" i="2" s="1"/>
  <c r="AL56" i="2"/>
  <c r="AK56" i="15"/>
  <c r="AK58" i="18"/>
  <c r="AM40" i="18"/>
  <c r="AM38" i="15"/>
  <c r="AM43" i="18"/>
  <c r="AM41" i="15"/>
  <c r="AM56" i="18"/>
  <c r="AM54" i="15"/>
  <c r="AL39" i="15"/>
  <c r="AL41" i="18"/>
  <c r="AK52" i="13"/>
  <c r="AK78" i="13" s="1"/>
  <c r="AL48" i="2"/>
  <c r="AK50" i="18"/>
  <c r="AK48" i="15"/>
  <c r="AL29" i="2"/>
  <c r="AK31" i="18"/>
  <c r="AK29" i="15"/>
  <c r="AL47" i="2"/>
  <c r="AK47" i="15"/>
  <c r="AK49" i="18"/>
  <c r="AL43" i="2"/>
  <c r="AK43" i="15"/>
  <c r="AK45" i="18"/>
  <c r="AL38" i="18"/>
  <c r="AL36" i="15"/>
  <c r="AM34" i="18"/>
  <c r="AM32" i="15"/>
  <c r="AL42" i="18"/>
  <c r="AL40" i="15"/>
  <c r="AM36" i="18"/>
  <c r="AM34" i="15"/>
  <c r="AL35" i="15"/>
  <c r="AL31" i="15" s="1"/>
  <c r="AL37" i="18"/>
  <c r="AN28" i="2"/>
  <c r="AM28" i="15"/>
  <c r="AM30" i="18"/>
  <c r="AM45" i="2"/>
  <c r="AL45" i="15"/>
  <c r="AL47" i="18"/>
  <c r="AL44" i="2"/>
  <c r="AK46" i="18"/>
  <c r="AK44" i="15"/>
  <c r="AL31" i="2"/>
  <c r="AL42" i="2" s="1"/>
  <c r="AL30" i="2" s="1"/>
  <c r="AK94" i="13"/>
  <c r="AK95" i="13" s="1"/>
  <c r="AK96" i="13" s="1"/>
  <c r="AM39" i="2"/>
  <c r="AL81" i="13"/>
  <c r="AL84" i="13" s="1"/>
  <c r="AJ66" i="13"/>
  <c r="AJ90" i="13"/>
  <c r="AJ74" i="13"/>
  <c r="AJ58" i="13"/>
  <c r="AJ70" i="13"/>
  <c r="AJ86" i="13"/>
  <c r="AJ54" i="13"/>
  <c r="AJ78" i="13"/>
  <c r="AJ62" i="13"/>
  <c r="AJ82" i="13"/>
  <c r="AN54" i="2"/>
  <c r="AK51" i="13"/>
  <c r="AN41" i="2"/>
  <c r="AM89" i="13"/>
  <c r="AM92" i="13" s="1"/>
  <c r="AM36" i="2"/>
  <c r="AL69" i="13"/>
  <c r="AL72" i="13" s="1"/>
  <c r="AN32" i="2"/>
  <c r="AM53" i="13"/>
  <c r="AM56" i="13" s="1"/>
  <c r="AM77" i="13"/>
  <c r="AM80" i="13" s="1"/>
  <c r="AN38" i="2"/>
  <c r="AN34" i="2"/>
  <c r="AM61" i="13"/>
  <c r="AM64" i="13" s="1"/>
  <c r="AJ93" i="13"/>
  <c r="AL73" i="13"/>
  <c r="AL76" i="13" s="1"/>
  <c r="AM37" i="2"/>
  <c r="AK62" i="13"/>
  <c r="AK82" i="13"/>
  <c r="AK66" i="13"/>
  <c r="AM40" i="2"/>
  <c r="AL85" i="13"/>
  <c r="AL88" i="13" s="1"/>
  <c r="AM35" i="2"/>
  <c r="AL65" i="13"/>
  <c r="AL68" i="13" s="1"/>
  <c r="AL57" i="13"/>
  <c r="AL60" i="13" s="1"/>
  <c r="AM33" i="2"/>
  <c r="AJ30" i="2"/>
  <c r="AK93" i="13"/>
  <c r="AL42" i="15" l="1"/>
  <c r="AL30" i="15"/>
  <c r="AM35" i="15"/>
  <c r="AM37" i="18"/>
  <c r="AM29" i="2"/>
  <c r="AL29" i="15"/>
  <c r="AL31" i="18"/>
  <c r="AL51" i="18" s="1"/>
  <c r="AL70" i="18" s="1"/>
  <c r="AM33" i="15"/>
  <c r="AM35" i="18"/>
  <c r="AK86" i="13"/>
  <c r="AN36" i="18"/>
  <c r="AN34" i="15"/>
  <c r="AN32" i="15"/>
  <c r="AN34" i="18"/>
  <c r="AN43" i="18"/>
  <c r="AN41" i="15"/>
  <c r="AN56" i="18"/>
  <c r="AN54" i="15"/>
  <c r="AO28" i="2"/>
  <c r="AN28" i="15"/>
  <c r="AN30" i="18"/>
  <c r="AM47" i="2"/>
  <c r="AL49" i="18"/>
  <c r="AL47" i="15"/>
  <c r="AM59" i="2"/>
  <c r="AL60" i="15"/>
  <c r="AL62" i="18"/>
  <c r="AK74" i="13"/>
  <c r="AM37" i="15"/>
  <c r="AM39" i="18"/>
  <c r="AM42" i="18"/>
  <c r="AM40" i="15"/>
  <c r="AK70" i="13"/>
  <c r="AK90" i="13"/>
  <c r="AN40" i="18"/>
  <c r="AN38" i="15"/>
  <c r="AL52" i="13"/>
  <c r="AM41" i="18"/>
  <c r="AM39" i="15"/>
  <c r="AN45" i="2"/>
  <c r="AM45" i="15"/>
  <c r="AM47" i="18"/>
  <c r="AM43" i="2"/>
  <c r="AL43" i="15"/>
  <c r="AL45" i="18"/>
  <c r="AM31" i="15"/>
  <c r="AM42" i="15" s="1"/>
  <c r="AM30" i="15" s="1"/>
  <c r="AK58" i="13"/>
  <c r="AK54" i="13"/>
  <c r="AM38" i="18"/>
  <c r="AM33" i="18" s="1"/>
  <c r="AM44" i="18" s="1"/>
  <c r="AM32" i="18" s="1"/>
  <c r="AM36" i="15"/>
  <c r="AM44" i="2"/>
  <c r="AL44" i="15"/>
  <c r="AL46" i="18"/>
  <c r="AK51" i="18"/>
  <c r="AK70" i="18" s="1"/>
  <c r="AM48" i="2"/>
  <c r="AL50" i="18"/>
  <c r="AL48" i="15"/>
  <c r="AM56" i="2"/>
  <c r="AL58" i="18"/>
  <c r="AL56" i="15"/>
  <c r="AM55" i="2"/>
  <c r="AL57" i="18"/>
  <c r="AL55" i="15"/>
  <c r="AL57" i="2"/>
  <c r="AL60" i="2" s="1"/>
  <c r="AL65" i="2" s="1"/>
  <c r="AL83" i="2" s="1"/>
  <c r="AL94" i="13"/>
  <c r="AL95" i="13" s="1"/>
  <c r="AL96" i="13" s="1"/>
  <c r="AJ51" i="13"/>
  <c r="AL70" i="13"/>
  <c r="AL82" i="13"/>
  <c r="AL58" i="13"/>
  <c r="AL62" i="13"/>
  <c r="AL86" i="13"/>
  <c r="AL78" i="13"/>
  <c r="AL74" i="13"/>
  <c r="AL66" i="13"/>
  <c r="AL90" i="13"/>
  <c r="AL54" i="13"/>
  <c r="AO34" i="2"/>
  <c r="AN61" i="13"/>
  <c r="AN64" i="13" s="1"/>
  <c r="AO41" i="2"/>
  <c r="AN89" i="13"/>
  <c r="AN92" i="13" s="1"/>
  <c r="AL93" i="13"/>
  <c r="AM57" i="13"/>
  <c r="AM60" i="13" s="1"/>
  <c r="AN33" i="2"/>
  <c r="AM65" i="13"/>
  <c r="AM68" i="13" s="1"/>
  <c r="AN35" i="2"/>
  <c r="AN40" i="2"/>
  <c r="AM85" i="13"/>
  <c r="AM88" i="13" s="1"/>
  <c r="AN37" i="2"/>
  <c r="AM73" i="13"/>
  <c r="AM76" i="13" s="1"/>
  <c r="AN77" i="13"/>
  <c r="AN80" i="13" s="1"/>
  <c r="AO38" i="2"/>
  <c r="AN53" i="13"/>
  <c r="AN56" i="13" s="1"/>
  <c r="AO32" i="2"/>
  <c r="AM69" i="13"/>
  <c r="AM72" i="13" s="1"/>
  <c r="AN36" i="2"/>
  <c r="AO54" i="2"/>
  <c r="AJ98" i="13"/>
  <c r="AK98" i="13"/>
  <c r="AM31" i="2"/>
  <c r="AL51" i="13"/>
  <c r="AN39" i="2"/>
  <c r="AM81" i="13"/>
  <c r="AM84" i="13" s="1"/>
  <c r="AO32" i="15" l="1"/>
  <c r="AO34" i="18"/>
  <c r="AO36" i="18"/>
  <c r="AO34" i="15"/>
  <c r="AN39" i="18"/>
  <c r="AN37" i="15"/>
  <c r="AN47" i="2"/>
  <c r="AM47" i="15"/>
  <c r="AM49" i="18"/>
  <c r="AN55" i="2"/>
  <c r="AM57" i="18"/>
  <c r="AM55" i="15"/>
  <c r="AM57" i="2"/>
  <c r="AM60" i="2" s="1"/>
  <c r="AM65" i="2" s="1"/>
  <c r="AM83" i="2" s="1"/>
  <c r="AN38" i="18"/>
  <c r="AN36" i="15"/>
  <c r="AN31" i="15" s="1"/>
  <c r="AO38" i="15"/>
  <c r="AO40" i="18"/>
  <c r="AN33" i="15"/>
  <c r="AN35" i="18"/>
  <c r="AN33" i="18" s="1"/>
  <c r="AN44" i="18" s="1"/>
  <c r="AN32" i="18" s="1"/>
  <c r="AO41" i="15"/>
  <c r="AO43" i="18"/>
  <c r="AN48" i="2"/>
  <c r="AM50" i="18"/>
  <c r="AM48" i="15"/>
  <c r="AN59" i="2"/>
  <c r="AM62" i="18"/>
  <c r="AM60" i="15"/>
  <c r="AN29" i="2"/>
  <c r="AM31" i="18"/>
  <c r="AM51" i="18" s="1"/>
  <c r="AM70" i="18" s="1"/>
  <c r="AM29" i="15"/>
  <c r="AN35" i="15"/>
  <c r="AN37" i="18"/>
  <c r="AN43" i="2"/>
  <c r="AM43" i="15"/>
  <c r="AM45" i="18"/>
  <c r="AP28" i="2"/>
  <c r="AO28" i="15"/>
  <c r="AO30" i="18"/>
  <c r="AO54" i="15"/>
  <c r="AO56" i="18"/>
  <c r="AN39" i="15"/>
  <c r="AN41" i="18"/>
  <c r="AN42" i="18"/>
  <c r="AN40" i="15"/>
  <c r="AN56" i="2"/>
  <c r="AM58" i="18"/>
  <c r="AM56" i="15"/>
  <c r="AN44" i="2"/>
  <c r="AM46" i="18"/>
  <c r="AM44" i="15"/>
  <c r="AO45" i="2"/>
  <c r="AN47" i="18"/>
  <c r="AN45" i="15"/>
  <c r="AN31" i="2"/>
  <c r="AN42" i="2" s="1"/>
  <c r="AN30" i="2" s="1"/>
  <c r="AM94" i="13"/>
  <c r="AM95" i="13" s="1"/>
  <c r="AM96" i="13" s="1"/>
  <c r="AO77" i="13"/>
  <c r="AO80" i="13" s="1"/>
  <c r="AP38" i="2"/>
  <c r="AN73" i="13"/>
  <c r="AN76" i="13" s="1"/>
  <c r="AO37" i="2"/>
  <c r="AP54" i="2"/>
  <c r="AN69" i="13"/>
  <c r="AN72" i="13" s="1"/>
  <c r="AO36" i="2"/>
  <c r="AO35" i="2"/>
  <c r="AN65" i="13"/>
  <c r="AN68" i="13" s="1"/>
  <c r="AP41" i="2"/>
  <c r="AO89" i="13"/>
  <c r="AO92" i="13" s="1"/>
  <c r="AO61" i="13"/>
  <c r="AO64" i="13" s="1"/>
  <c r="AP34" i="2"/>
  <c r="AO53" i="13"/>
  <c r="AO56" i="13" s="1"/>
  <c r="AP32" i="2"/>
  <c r="AN57" i="13"/>
  <c r="AN60" i="13" s="1"/>
  <c r="AO33" i="2"/>
  <c r="AM52" i="13"/>
  <c r="AM42" i="2"/>
  <c r="AM30" i="2" s="1"/>
  <c r="AO39" i="2"/>
  <c r="AN81" i="13"/>
  <c r="AN84" i="13" s="1"/>
  <c r="AO40" i="2"/>
  <c r="AN85" i="13"/>
  <c r="AN88" i="13" s="1"/>
  <c r="AL98" i="13"/>
  <c r="AN42" i="15" l="1"/>
  <c r="AN30" i="15"/>
  <c r="AP34" i="15"/>
  <c r="AP36" i="18"/>
  <c r="AP38" i="15"/>
  <c r="AP40" i="18"/>
  <c r="AO29" i="2"/>
  <c r="AN31" i="18"/>
  <c r="AN29" i="15"/>
  <c r="AO48" i="2"/>
  <c r="AN50" i="18"/>
  <c r="AN48" i="15"/>
  <c r="AO55" i="2"/>
  <c r="AN55" i="15"/>
  <c r="AN57" i="18"/>
  <c r="AN57" i="2"/>
  <c r="AN60" i="2" s="1"/>
  <c r="AN65" i="2" s="1"/>
  <c r="AN83" i="2" s="1"/>
  <c r="AO47" i="2"/>
  <c r="AN49" i="18"/>
  <c r="AN47" i="15"/>
  <c r="AO42" i="18"/>
  <c r="AO40" i="15"/>
  <c r="AO33" i="15"/>
  <c r="AO35" i="18"/>
  <c r="AO41" i="18"/>
  <c r="AO39" i="15"/>
  <c r="AO35" i="15"/>
  <c r="AO37" i="18"/>
  <c r="AP56" i="18"/>
  <c r="AP54" i="15"/>
  <c r="AO56" i="2"/>
  <c r="AN56" i="15"/>
  <c r="AN58" i="18"/>
  <c r="AO43" i="2"/>
  <c r="AN43" i="15"/>
  <c r="AN45" i="18"/>
  <c r="AO59" i="2"/>
  <c r="AN60" i="15"/>
  <c r="AN62" i="18"/>
  <c r="AP43" i="18"/>
  <c r="AP41" i="15"/>
  <c r="AP45" i="2"/>
  <c r="AO45" i="15"/>
  <c r="AO47" i="18"/>
  <c r="AP32" i="15"/>
  <c r="AP34" i="18"/>
  <c r="AO36" i="15"/>
  <c r="AO38" i="18"/>
  <c r="AO33" i="18" s="1"/>
  <c r="AO44" i="18" s="1"/>
  <c r="AO32" i="18" s="1"/>
  <c r="AO37" i="15"/>
  <c r="AO39" i="18"/>
  <c r="AN52" i="13"/>
  <c r="AN62" i="13" s="1"/>
  <c r="AO44" i="2"/>
  <c r="AN44" i="15"/>
  <c r="AN46" i="18"/>
  <c r="AP30" i="18"/>
  <c r="AP28" i="15"/>
  <c r="AO31" i="15"/>
  <c r="AO42" i="15" s="1"/>
  <c r="AO30" i="15" s="1"/>
  <c r="AO31" i="2"/>
  <c r="AN94" i="13"/>
  <c r="AN95" i="13" s="1"/>
  <c r="AN96" i="13" s="1"/>
  <c r="AO42" i="2"/>
  <c r="AO30" i="2" s="1"/>
  <c r="AO52" i="13"/>
  <c r="AP53" i="13"/>
  <c r="AP56" i="13" s="1"/>
  <c r="AP61" i="13"/>
  <c r="AP64" i="13" s="1"/>
  <c r="AP89" i="13"/>
  <c r="AP92" i="13" s="1"/>
  <c r="AN51" i="13"/>
  <c r="AP36" i="2"/>
  <c r="AO69" i="13"/>
  <c r="AO72" i="13" s="1"/>
  <c r="AP77" i="13"/>
  <c r="AP80" i="13" s="1"/>
  <c r="AN90" i="13"/>
  <c r="AN66" i="13"/>
  <c r="AN54" i="13"/>
  <c r="AN82" i="13"/>
  <c r="AN70" i="13"/>
  <c r="AN74" i="13"/>
  <c r="AN86" i="13"/>
  <c r="AM54" i="13"/>
  <c r="AM70" i="13"/>
  <c r="AM58" i="13"/>
  <c r="AM90" i="13"/>
  <c r="AM86" i="13"/>
  <c r="AM82" i="13"/>
  <c r="AM66" i="13"/>
  <c r="AM62" i="13"/>
  <c r="AM78" i="13"/>
  <c r="AM74" i="13"/>
  <c r="AO65" i="13"/>
  <c r="AO68" i="13" s="1"/>
  <c r="AP35" i="2"/>
  <c r="AM51" i="13"/>
  <c r="AO57" i="13"/>
  <c r="AO60" i="13" s="1"/>
  <c r="AP33" i="2"/>
  <c r="AO85" i="13"/>
  <c r="AO88" i="13" s="1"/>
  <c r="AP40" i="2"/>
  <c r="AO81" i="13"/>
  <c r="AO84" i="13" s="1"/>
  <c r="AP39" i="2"/>
  <c r="AM93" i="13"/>
  <c r="AO73" i="13"/>
  <c r="AO76" i="13" s="1"/>
  <c r="AP37" i="2"/>
  <c r="AN93" i="13"/>
  <c r="AP44" i="2" l="1"/>
  <c r="AO46" i="18"/>
  <c r="AO44" i="15"/>
  <c r="AP59" i="2"/>
  <c r="AO62" i="18"/>
  <c r="AO60" i="15"/>
  <c r="AP47" i="2"/>
  <c r="AO49" i="18"/>
  <c r="AO47" i="15"/>
  <c r="AP55" i="2"/>
  <c r="AO57" i="18"/>
  <c r="AO55" i="15"/>
  <c r="AO57" i="2"/>
  <c r="AO60" i="2" s="1"/>
  <c r="AO65" i="2" s="1"/>
  <c r="AO83" i="2" s="1"/>
  <c r="AP39" i="15"/>
  <c r="AP41" i="18"/>
  <c r="AP43" i="2"/>
  <c r="AO45" i="18"/>
  <c r="AO43" i="15"/>
  <c r="AP37" i="15"/>
  <c r="AP39" i="18"/>
  <c r="AP40" i="15"/>
  <c r="AP42" i="18"/>
  <c r="AN51" i="18"/>
  <c r="AN70" i="18" s="1"/>
  <c r="AP33" i="15"/>
  <c r="AP35" i="18"/>
  <c r="AP48" i="2"/>
  <c r="AO50" i="18"/>
  <c r="AO48" i="15"/>
  <c r="AP37" i="18"/>
  <c r="AP35" i="15"/>
  <c r="AN58" i="13"/>
  <c r="AN78" i="13"/>
  <c r="AP36" i="15"/>
  <c r="AP38" i="18"/>
  <c r="AP47" i="18"/>
  <c r="AP45" i="15"/>
  <c r="AP56" i="2"/>
  <c r="AO58" i="18"/>
  <c r="AO56" i="15"/>
  <c r="AP29" i="2"/>
  <c r="AO29" i="15"/>
  <c r="AO31" i="18"/>
  <c r="AO94" i="13"/>
  <c r="AO95" i="13" s="1"/>
  <c r="AO96" i="13" s="1"/>
  <c r="AP81" i="13"/>
  <c r="AP84" i="13" s="1"/>
  <c r="AN98" i="13"/>
  <c r="AP69" i="13"/>
  <c r="AP72" i="13" s="1"/>
  <c r="AP31" i="2"/>
  <c r="AO51" i="13"/>
  <c r="AP57" i="13"/>
  <c r="AP60" i="13" s="1"/>
  <c r="AM98" i="13"/>
  <c r="AO66" i="13"/>
  <c r="AO58" i="13"/>
  <c r="AO54" i="13"/>
  <c r="AO62" i="13"/>
  <c r="AO82" i="13"/>
  <c r="AO70" i="13"/>
  <c r="AO78" i="13"/>
  <c r="AO90" i="13"/>
  <c r="AO86" i="13"/>
  <c r="AO74" i="13"/>
  <c r="AP73" i="13"/>
  <c r="AP76" i="13" s="1"/>
  <c r="AP85" i="13"/>
  <c r="AP88" i="13" s="1"/>
  <c r="AP65" i="13"/>
  <c r="AP68" i="13" s="1"/>
  <c r="AO93" i="13"/>
  <c r="AP58" i="18" l="1"/>
  <c r="AP56" i="15"/>
  <c r="AP60" i="15"/>
  <c r="AP62" i="18"/>
  <c r="AP29" i="15"/>
  <c r="AP31" i="18"/>
  <c r="AP31" i="15"/>
  <c r="AP42" i="15" s="1"/>
  <c r="AP30" i="15" s="1"/>
  <c r="AP49" i="18"/>
  <c r="AP47" i="15"/>
  <c r="AP33" i="18"/>
  <c r="AP44" i="18" s="1"/>
  <c r="AP32" i="18" s="1"/>
  <c r="AP57" i="18"/>
  <c r="AP55" i="15"/>
  <c r="AP57" i="2"/>
  <c r="AP60" i="2" s="1"/>
  <c r="AP65" i="2" s="1"/>
  <c r="AP83" i="2" s="1"/>
  <c r="AO51" i="18"/>
  <c r="AO70" i="18" s="1"/>
  <c r="AP50" i="18"/>
  <c r="AP48" i="15"/>
  <c r="AP45" i="18"/>
  <c r="AP43" i="15"/>
  <c r="AP46" i="18"/>
  <c r="AP44" i="15"/>
  <c r="AP94" i="13"/>
  <c r="AP95" i="13" s="1"/>
  <c r="AP96" i="13" s="1"/>
  <c r="AO98" i="13"/>
  <c r="AP42" i="2"/>
  <c r="AP30" i="2" s="1"/>
  <c r="AP52" i="13"/>
  <c r="AP51" i="18" l="1"/>
  <c r="AP70" i="18" s="1"/>
  <c r="AP51" i="13"/>
  <c r="AP58" i="13"/>
  <c r="AP74" i="13"/>
  <c r="AP70" i="13"/>
  <c r="AP82" i="13"/>
  <c r="AP86" i="13"/>
  <c r="AP54" i="13"/>
  <c r="AP66" i="13"/>
  <c r="AP78" i="13"/>
  <c r="AP90" i="13"/>
  <c r="AP62" i="13"/>
  <c r="AP93" i="13"/>
  <c r="AP98" i="13" l="1"/>
  <c r="D79" i="2" l="1"/>
  <c r="E79" i="2" s="1"/>
  <c r="F79" i="2" s="1"/>
  <c r="G79" i="2" s="1"/>
  <c r="H79" i="2" s="1"/>
  <c r="I79" i="2" s="1"/>
  <c r="J79" i="2" s="1"/>
  <c r="K79" i="2" s="1"/>
  <c r="L79" i="2" s="1"/>
  <c r="M79" i="2" s="1"/>
  <c r="N79" i="2" s="1"/>
  <c r="O79" i="2" s="1"/>
  <c r="P79" i="2" s="1"/>
  <c r="Q79" i="2" s="1"/>
  <c r="R79" i="2" s="1"/>
  <c r="S79" i="2" s="1"/>
  <c r="T79" i="2" s="1"/>
  <c r="U79" i="2" s="1"/>
  <c r="V79" i="2" s="1"/>
  <c r="W79" i="2" s="1"/>
  <c r="X79" i="2" s="1"/>
  <c r="Y79" i="2" s="1"/>
  <c r="Z79" i="2" s="1"/>
  <c r="AA79" i="2" s="1"/>
  <c r="AB79" i="2" s="1"/>
  <c r="AC79" i="2" s="1"/>
  <c r="AD79" i="2" s="1"/>
  <c r="AE79" i="2" s="1"/>
  <c r="AF79" i="2" s="1"/>
  <c r="AG79" i="2" s="1"/>
  <c r="AH79" i="2" s="1"/>
  <c r="AI79" i="2" s="1"/>
  <c r="AJ79" i="2" s="1"/>
  <c r="AK79" i="2" s="1"/>
  <c r="AL79" i="2" s="1"/>
  <c r="AM79" i="2" s="1"/>
  <c r="AN79" i="2" s="1"/>
  <c r="AO79" i="2" s="1"/>
  <c r="AP79" i="2" s="1"/>
  <c r="D78" i="2"/>
  <c r="E78" i="2" l="1"/>
  <c r="D84" i="2"/>
  <c r="CC48" i="8"/>
  <c r="CO47" i="8"/>
  <c r="CM47" i="8"/>
  <c r="CK47" i="8"/>
  <c r="CI47" i="8"/>
  <c r="CG47" i="8"/>
  <c r="CE47" i="8"/>
  <c r="CC47" i="8"/>
  <c r="CA47" i="8"/>
  <c r="CM46" i="8"/>
  <c r="CK46" i="8"/>
  <c r="CI46" i="8"/>
  <c r="CG46" i="8"/>
  <c r="CE46" i="8"/>
  <c r="CC46" i="8"/>
  <c r="CA46" i="8"/>
  <c r="BY46" i="8"/>
  <c r="CK45" i="8"/>
  <c r="CI45" i="8"/>
  <c r="CG45" i="8"/>
  <c r="CE45" i="8"/>
  <c r="CC45" i="8"/>
  <c r="CA45" i="8"/>
  <c r="BY45" i="8"/>
  <c r="BW45" i="8"/>
  <c r="CI44" i="8"/>
  <c r="CG44" i="8"/>
  <c r="CE44" i="8"/>
  <c r="CC44" i="8"/>
  <c r="CA44" i="8"/>
  <c r="BY44" i="8"/>
  <c r="BW44" i="8"/>
  <c r="BU44" i="8"/>
  <c r="CG43" i="8"/>
  <c r="CE43" i="8"/>
  <c r="CC43" i="8"/>
  <c r="CA43" i="8"/>
  <c r="BY43" i="8"/>
  <c r="BW43" i="8"/>
  <c r="BU43" i="8"/>
  <c r="BS43" i="8"/>
  <c r="CE42" i="8"/>
  <c r="CC42" i="8"/>
  <c r="CA42" i="8"/>
  <c r="BY42" i="8"/>
  <c r="BW42" i="8"/>
  <c r="BU42" i="8"/>
  <c r="BS42" i="8"/>
  <c r="BQ42" i="8"/>
  <c r="CC41" i="8"/>
  <c r="CA41" i="8"/>
  <c r="BY41" i="8"/>
  <c r="BW41" i="8"/>
  <c r="BU41" i="8"/>
  <c r="BS41" i="8"/>
  <c r="BQ41" i="8"/>
  <c r="BO41" i="8"/>
  <c r="CA48" i="8"/>
  <c r="BY48" i="8"/>
  <c r="BW48" i="8"/>
  <c r="BU48" i="8"/>
  <c r="BS48" i="8"/>
  <c r="BQ48" i="8"/>
  <c r="BO48" i="8"/>
  <c r="BM48" i="8"/>
  <c r="BY47" i="8"/>
  <c r="BW47" i="8"/>
  <c r="BU47" i="8"/>
  <c r="BS47" i="8"/>
  <c r="BQ47" i="8"/>
  <c r="BO47" i="8"/>
  <c r="BM47" i="8"/>
  <c r="BK47" i="8"/>
  <c r="BW46" i="8"/>
  <c r="BU46" i="8"/>
  <c r="BS46" i="8"/>
  <c r="BQ46" i="8"/>
  <c r="BO46" i="8"/>
  <c r="BM46" i="8"/>
  <c r="BK46" i="8"/>
  <c r="BI46" i="8"/>
  <c r="BU45" i="8"/>
  <c r="BS45" i="8"/>
  <c r="BQ45" i="8"/>
  <c r="BO45" i="8"/>
  <c r="BM45" i="8"/>
  <c r="BK45" i="8"/>
  <c r="BI45" i="8"/>
  <c r="BG45" i="8"/>
  <c r="BS44" i="8"/>
  <c r="BQ44" i="8"/>
  <c r="BO44" i="8"/>
  <c r="BM44" i="8"/>
  <c r="BK44" i="8"/>
  <c r="BI44" i="8"/>
  <c r="BG44" i="8"/>
  <c r="BE44" i="8"/>
  <c r="BQ43" i="8"/>
  <c r="BO43" i="8"/>
  <c r="BM43" i="8"/>
  <c r="BK43" i="8"/>
  <c r="BI43" i="8"/>
  <c r="BG43" i="8"/>
  <c r="BE43" i="8"/>
  <c r="BC43" i="8"/>
  <c r="BO42" i="8"/>
  <c r="BM42" i="8"/>
  <c r="BK42" i="8"/>
  <c r="BI42" i="8"/>
  <c r="BG42" i="8"/>
  <c r="BE42" i="8"/>
  <c r="BC42" i="8"/>
  <c r="BA42" i="8"/>
  <c r="BM41" i="8"/>
  <c r="BK41" i="8"/>
  <c r="BI41" i="8"/>
  <c r="BG41" i="8"/>
  <c r="BE41" i="8"/>
  <c r="BC41" i="8"/>
  <c r="BA41" i="8"/>
  <c r="AY41" i="8"/>
  <c r="BK48" i="8"/>
  <c r="BI48" i="8"/>
  <c r="BG48" i="8"/>
  <c r="BE48" i="8"/>
  <c r="BC48" i="8"/>
  <c r="BA48" i="8"/>
  <c r="AY48" i="8"/>
  <c r="AW48" i="8"/>
  <c r="BI47" i="8"/>
  <c r="BG47" i="8"/>
  <c r="BE47" i="8"/>
  <c r="BC47" i="8"/>
  <c r="BA47" i="8"/>
  <c r="AY47" i="8"/>
  <c r="AW47" i="8"/>
  <c r="AU47" i="8"/>
  <c r="BG46" i="8"/>
  <c r="BE46" i="8"/>
  <c r="BC46" i="8"/>
  <c r="BA46" i="8"/>
  <c r="AY46" i="8"/>
  <c r="AW46" i="8"/>
  <c r="AU46" i="8"/>
  <c r="AS46" i="8"/>
  <c r="BE45" i="8"/>
  <c r="BC45" i="8"/>
  <c r="BA45" i="8"/>
  <c r="AY45" i="8"/>
  <c r="AW45" i="8"/>
  <c r="AU45" i="8"/>
  <c r="AS45" i="8"/>
  <c r="AQ45" i="8"/>
  <c r="BC44" i="8"/>
  <c r="BA44" i="8"/>
  <c r="AY44" i="8"/>
  <c r="AW44" i="8"/>
  <c r="AU44" i="8"/>
  <c r="AS44" i="8"/>
  <c r="AQ44" i="8"/>
  <c r="AO44" i="8"/>
  <c r="BA43" i="8"/>
  <c r="AY43" i="8"/>
  <c r="AW43" i="8"/>
  <c r="AU43" i="8"/>
  <c r="AS43" i="8"/>
  <c r="AQ43" i="8"/>
  <c r="AO43" i="8"/>
  <c r="AM43" i="8"/>
  <c r="AY42" i="8"/>
  <c r="AW42" i="8"/>
  <c r="AU42" i="8"/>
  <c r="AS42" i="8"/>
  <c r="AQ42" i="8"/>
  <c r="AO42" i="8"/>
  <c r="AM42" i="8"/>
  <c r="AK42" i="8"/>
  <c r="AW41" i="8"/>
  <c r="AU41" i="8"/>
  <c r="AS41" i="8"/>
  <c r="AQ41" i="8"/>
  <c r="AO41" i="8"/>
  <c r="AM41" i="8"/>
  <c r="AK41" i="8"/>
  <c r="AI41" i="8"/>
  <c r="AU48" i="8"/>
  <c r="AS48" i="8"/>
  <c r="AQ48" i="8"/>
  <c r="AO48" i="8"/>
  <c r="AM48" i="8"/>
  <c r="AK48" i="8"/>
  <c r="AI48" i="8"/>
  <c r="AG48" i="8"/>
  <c r="AS47" i="8"/>
  <c r="AQ47" i="8"/>
  <c r="AO47" i="8"/>
  <c r="AM47" i="8"/>
  <c r="AK47" i="8"/>
  <c r="AI47" i="8"/>
  <c r="AG47" i="8"/>
  <c r="AE47" i="8"/>
  <c r="AQ46" i="8"/>
  <c r="AO46" i="8"/>
  <c r="AM46" i="8"/>
  <c r="AK46" i="8"/>
  <c r="AI46" i="8"/>
  <c r="AG46" i="8"/>
  <c r="AE46" i="8"/>
  <c r="AC46" i="8"/>
  <c r="AO45" i="8"/>
  <c r="AM45" i="8"/>
  <c r="AK45" i="8"/>
  <c r="AI45" i="8"/>
  <c r="AG45" i="8"/>
  <c r="AE45" i="8"/>
  <c r="AC45" i="8"/>
  <c r="AA45" i="8"/>
  <c r="AM44" i="8"/>
  <c r="AK44" i="8"/>
  <c r="AI44" i="8"/>
  <c r="AG44" i="8"/>
  <c r="AE44" i="8"/>
  <c r="AC44" i="8"/>
  <c r="AA44" i="8"/>
  <c r="Y44" i="8"/>
  <c r="AK43" i="8"/>
  <c r="AI43" i="8"/>
  <c r="AG43" i="8"/>
  <c r="AE43" i="8"/>
  <c r="AC43" i="8"/>
  <c r="AA43" i="8"/>
  <c r="Y43" i="8"/>
  <c r="W43" i="8"/>
  <c r="AI42" i="8"/>
  <c r="AG42" i="8"/>
  <c r="AE42" i="8"/>
  <c r="AC42" i="8"/>
  <c r="AA42" i="8"/>
  <c r="Y42" i="8"/>
  <c r="W42" i="8"/>
  <c r="U42" i="8"/>
  <c r="AG41" i="8"/>
  <c r="AE41" i="8"/>
  <c r="AC41" i="8"/>
  <c r="AA41" i="8"/>
  <c r="Y41" i="8"/>
  <c r="W41" i="8"/>
  <c r="U41" i="8"/>
  <c r="S41" i="8"/>
  <c r="AE48" i="8"/>
  <c r="AC48" i="8"/>
  <c r="AA48" i="8"/>
  <c r="Y48" i="8"/>
  <c r="W48" i="8"/>
  <c r="U48" i="8"/>
  <c r="S48" i="8"/>
  <c r="Q48" i="8"/>
  <c r="AC47" i="8"/>
  <c r="AA47" i="8"/>
  <c r="Y47" i="8"/>
  <c r="W47" i="8"/>
  <c r="U47" i="8"/>
  <c r="S47" i="8"/>
  <c r="Q47" i="8"/>
  <c r="O47" i="8"/>
  <c r="AA46" i="8"/>
  <c r="Y46" i="8"/>
  <c r="W46" i="8"/>
  <c r="U46" i="8"/>
  <c r="S46" i="8"/>
  <c r="Q46" i="8"/>
  <c r="O46" i="8"/>
  <c r="M46" i="8"/>
  <c r="Y45" i="8"/>
  <c r="W45" i="8"/>
  <c r="U45" i="8"/>
  <c r="S45" i="8"/>
  <c r="Q45" i="8"/>
  <c r="O45" i="8"/>
  <c r="M45" i="8"/>
  <c r="K45" i="8"/>
  <c r="W44" i="8"/>
  <c r="U44" i="8"/>
  <c r="S44" i="8"/>
  <c r="Q44" i="8"/>
  <c r="O44" i="8"/>
  <c r="M44" i="8"/>
  <c r="K44" i="8"/>
  <c r="I44" i="8"/>
  <c r="U43" i="8"/>
  <c r="S43" i="8"/>
  <c r="Q43" i="8"/>
  <c r="O43" i="8"/>
  <c r="M43" i="8"/>
  <c r="K43" i="8"/>
  <c r="I43" i="8"/>
  <c r="G43" i="8"/>
  <c r="E42" i="8"/>
  <c r="C41" i="8"/>
  <c r="C40" i="8" s="1"/>
  <c r="CQ39" i="8"/>
  <c r="CO39" i="8"/>
  <c r="CM39" i="8"/>
  <c r="CK39" i="8"/>
  <c r="CI39" i="8"/>
  <c r="CG39" i="8"/>
  <c r="CO38" i="8"/>
  <c r="CM38" i="8"/>
  <c r="CK38" i="8"/>
  <c r="CI38" i="8"/>
  <c r="CG38" i="8"/>
  <c r="CE38" i="8"/>
  <c r="CC37" i="8"/>
  <c r="CK36" i="8"/>
  <c r="CI36" i="8"/>
  <c r="CG36" i="8"/>
  <c r="CE36" i="8"/>
  <c r="CC36" i="8"/>
  <c r="CA36" i="8"/>
  <c r="CI35" i="8"/>
  <c r="CG35" i="8"/>
  <c r="CE35" i="8"/>
  <c r="CC35" i="8"/>
  <c r="CA35" i="8"/>
  <c r="BY35" i="8"/>
  <c r="CG34" i="8"/>
  <c r="CE34" i="8"/>
  <c r="CC34" i="8"/>
  <c r="CA34" i="8"/>
  <c r="BY34" i="8"/>
  <c r="BW34" i="8"/>
  <c r="CE39" i="8"/>
  <c r="CC39" i="8"/>
  <c r="CA39" i="8"/>
  <c r="BY39" i="8"/>
  <c r="BW39" i="8"/>
  <c r="BU39" i="8"/>
  <c r="CC38" i="8"/>
  <c r="CA38" i="8"/>
  <c r="BY38" i="8"/>
  <c r="BW38" i="8"/>
  <c r="BU38" i="8"/>
  <c r="BS38" i="8"/>
  <c r="CA37" i="8"/>
  <c r="BY37" i="8"/>
  <c r="BW37" i="8"/>
  <c r="BU37" i="8"/>
  <c r="BS37" i="8"/>
  <c r="BQ37" i="8"/>
  <c r="BY36" i="8"/>
  <c r="BW36" i="8"/>
  <c r="BU36" i="8"/>
  <c r="BS36" i="8"/>
  <c r="BQ36" i="8"/>
  <c r="BO36" i="8"/>
  <c r="BW35" i="8"/>
  <c r="BU35" i="8"/>
  <c r="BS35" i="8"/>
  <c r="BQ35" i="8"/>
  <c r="BO35" i="8"/>
  <c r="BM35" i="8"/>
  <c r="BU34" i="8"/>
  <c r="BS34" i="8"/>
  <c r="BQ34" i="8"/>
  <c r="BO34" i="8"/>
  <c r="BM34" i="8"/>
  <c r="BK34" i="8"/>
  <c r="BS39" i="8"/>
  <c r="BQ39" i="8"/>
  <c r="BO39" i="8"/>
  <c r="BM39" i="8"/>
  <c r="BK39" i="8"/>
  <c r="BI39" i="8"/>
  <c r="BQ38" i="8"/>
  <c r="BO38" i="8"/>
  <c r="BM38" i="8"/>
  <c r="BK38" i="8"/>
  <c r="BI38" i="8"/>
  <c r="BG38" i="8"/>
  <c r="BO37" i="8"/>
  <c r="BM37" i="8"/>
  <c r="BK37" i="8"/>
  <c r="BI37" i="8"/>
  <c r="BG37" i="8"/>
  <c r="BE37" i="8"/>
  <c r="BM36" i="8"/>
  <c r="BK36" i="8"/>
  <c r="BI36" i="8"/>
  <c r="BG36" i="8"/>
  <c r="BE36" i="8"/>
  <c r="BC36" i="8"/>
  <c r="BK35" i="8"/>
  <c r="BI35" i="8"/>
  <c r="BG35" i="8"/>
  <c r="BE35" i="8"/>
  <c r="BC35" i="8"/>
  <c r="BA35" i="8"/>
  <c r="BI34" i="8"/>
  <c r="BG34" i="8"/>
  <c r="BE34" i="8"/>
  <c r="BC34" i="8"/>
  <c r="BA34" i="8"/>
  <c r="AY34" i="8"/>
  <c r="BG39" i="8"/>
  <c r="BE39" i="8"/>
  <c r="BC39" i="8"/>
  <c r="BA39" i="8"/>
  <c r="AY39" i="8"/>
  <c r="AW39" i="8"/>
  <c r="BE38" i="8"/>
  <c r="BC38" i="8"/>
  <c r="BA38" i="8"/>
  <c r="AY38" i="8"/>
  <c r="AW38" i="8"/>
  <c r="AU38" i="8"/>
  <c r="BC37" i="8"/>
  <c r="BA37" i="8"/>
  <c r="AY37" i="8"/>
  <c r="AW37" i="8"/>
  <c r="AU37" i="8"/>
  <c r="AS37" i="8"/>
  <c r="BA36" i="8"/>
  <c r="AY36" i="8"/>
  <c r="AW36" i="8"/>
  <c r="AU36" i="8"/>
  <c r="AS36" i="8"/>
  <c r="AQ36" i="8"/>
  <c r="AY35" i="8"/>
  <c r="AW35" i="8"/>
  <c r="AU35" i="8"/>
  <c r="AS35" i="8"/>
  <c r="AQ35" i="8"/>
  <c r="AO35" i="8"/>
  <c r="AW34" i="8"/>
  <c r="AU34" i="8"/>
  <c r="AS34" i="8"/>
  <c r="AQ34" i="8"/>
  <c r="AO34" i="8"/>
  <c r="AM34" i="8"/>
  <c r="AU39" i="8"/>
  <c r="AS39" i="8"/>
  <c r="AQ39" i="8"/>
  <c r="AO39" i="8"/>
  <c r="AM39" i="8"/>
  <c r="AK39" i="8"/>
  <c r="AS38" i="8"/>
  <c r="AQ38" i="8"/>
  <c r="AO38" i="8"/>
  <c r="AM38" i="8"/>
  <c r="AK38" i="8"/>
  <c r="AI38" i="8"/>
  <c r="AQ37" i="8"/>
  <c r="AO37" i="8"/>
  <c r="AM37" i="8"/>
  <c r="AK37" i="8"/>
  <c r="AI37" i="8"/>
  <c r="AG37" i="8"/>
  <c r="AO36" i="8"/>
  <c r="AM36" i="8"/>
  <c r="AK36" i="8"/>
  <c r="AI36" i="8"/>
  <c r="AG36" i="8"/>
  <c r="AE36" i="8"/>
  <c r="AM35" i="8"/>
  <c r="AK35" i="8"/>
  <c r="AI35" i="8"/>
  <c r="AG35" i="8"/>
  <c r="AE35" i="8"/>
  <c r="AC35" i="8"/>
  <c r="AK34" i="8"/>
  <c r="AI34" i="8"/>
  <c r="AG34" i="8"/>
  <c r="AE34" i="8"/>
  <c r="AC34" i="8"/>
  <c r="AA34" i="8"/>
  <c r="AI39" i="8"/>
  <c r="AG39" i="8"/>
  <c r="AE39" i="8"/>
  <c r="AC39" i="8"/>
  <c r="AA39" i="8"/>
  <c r="Y39" i="8"/>
  <c r="AG38" i="8"/>
  <c r="AE38" i="8"/>
  <c r="AC38" i="8"/>
  <c r="AA38" i="8"/>
  <c r="Y38" i="8"/>
  <c r="W38" i="8"/>
  <c r="AE37" i="8"/>
  <c r="AC37" i="8"/>
  <c r="AA37" i="8"/>
  <c r="Y37" i="8"/>
  <c r="W37" i="8"/>
  <c r="U37" i="8"/>
  <c r="AC36" i="8"/>
  <c r="AA36" i="8"/>
  <c r="Y36" i="8"/>
  <c r="W36" i="8"/>
  <c r="U36" i="8"/>
  <c r="S36" i="8"/>
  <c r="AA35" i="8"/>
  <c r="Y35" i="8"/>
  <c r="W35" i="8"/>
  <c r="U35" i="8"/>
  <c r="S35" i="8"/>
  <c r="Q35" i="8"/>
  <c r="Y34" i="8"/>
  <c r="W34" i="8"/>
  <c r="U34" i="8"/>
  <c r="S34" i="8"/>
  <c r="Q34" i="8"/>
  <c r="O34" i="8"/>
  <c r="W39" i="8"/>
  <c r="U39" i="8"/>
  <c r="S39" i="8"/>
  <c r="Q39" i="8"/>
  <c r="O39" i="8"/>
  <c r="M39" i="8"/>
  <c r="U38" i="8"/>
  <c r="S38" i="8"/>
  <c r="Q38" i="8"/>
  <c r="O38" i="8"/>
  <c r="M38" i="8"/>
  <c r="K38" i="8"/>
  <c r="S37" i="8"/>
  <c r="Q37" i="8"/>
  <c r="O37" i="8"/>
  <c r="M37" i="8"/>
  <c r="K37" i="8"/>
  <c r="I37" i="8"/>
  <c r="Q36" i="8"/>
  <c r="O36" i="8"/>
  <c r="M36" i="8"/>
  <c r="K36" i="8"/>
  <c r="I36" i="8"/>
  <c r="G36" i="8"/>
  <c r="E35" i="8"/>
  <c r="C34" i="8"/>
  <c r="E24" i="8"/>
  <c r="G24" i="8"/>
  <c r="I24" i="8"/>
  <c r="K24" i="8"/>
  <c r="M24" i="8"/>
  <c r="O24" i="8"/>
  <c r="Q24" i="8"/>
  <c r="S24" i="8"/>
  <c r="U24" i="8"/>
  <c r="W24" i="8"/>
  <c r="Y24" i="8"/>
  <c r="AA24" i="8"/>
  <c r="AC24" i="8"/>
  <c r="AE24" i="8"/>
  <c r="AG24" i="8"/>
  <c r="AI24" i="8"/>
  <c r="AK24" i="8"/>
  <c r="AM24" i="8"/>
  <c r="AO24" i="8"/>
  <c r="AQ24" i="8"/>
  <c r="AS24" i="8"/>
  <c r="AU24" i="8"/>
  <c r="AW24" i="8"/>
  <c r="AY24" i="8"/>
  <c r="BA24" i="8"/>
  <c r="BC24" i="8"/>
  <c r="BE24" i="8"/>
  <c r="BG24" i="8"/>
  <c r="BI24" i="8"/>
  <c r="BK24" i="8"/>
  <c r="BM24" i="8"/>
  <c r="BO24" i="8"/>
  <c r="BQ24" i="8"/>
  <c r="BS24" i="8"/>
  <c r="BU24" i="8"/>
  <c r="BW24" i="8"/>
  <c r="BY24" i="8"/>
  <c r="CA24" i="8"/>
  <c r="CC24" i="8"/>
  <c r="C24" i="8"/>
  <c r="AS23" i="8"/>
  <c r="AU23" i="8"/>
  <c r="AW23" i="8"/>
  <c r="AY23" i="8"/>
  <c r="BA23" i="8"/>
  <c r="BC23" i="8"/>
  <c r="BE23" i="8"/>
  <c r="BG23" i="8"/>
  <c r="BI23" i="8"/>
  <c r="BK23" i="8"/>
  <c r="BM23" i="8"/>
  <c r="BO23" i="8"/>
  <c r="BQ23" i="8"/>
  <c r="BS23" i="8"/>
  <c r="BU23" i="8"/>
  <c r="BW23" i="8"/>
  <c r="BY23" i="8"/>
  <c r="CA23" i="8"/>
  <c r="CC23" i="8"/>
  <c r="AQ23" i="8"/>
  <c r="E23" i="8"/>
  <c r="G23" i="8"/>
  <c r="I23" i="8"/>
  <c r="K23" i="8"/>
  <c r="M23" i="8"/>
  <c r="O23" i="8"/>
  <c r="Q23" i="8"/>
  <c r="S23" i="8"/>
  <c r="U23" i="8"/>
  <c r="W23" i="8"/>
  <c r="Y23" i="8"/>
  <c r="AA23" i="8"/>
  <c r="AC23" i="8"/>
  <c r="AE23" i="8"/>
  <c r="AG23" i="8"/>
  <c r="AI23" i="8"/>
  <c r="AK23" i="8"/>
  <c r="AM23" i="8"/>
  <c r="AO23" i="8"/>
  <c r="C23" i="8"/>
  <c r="AC22" i="8"/>
  <c r="AE22" i="8"/>
  <c r="AG22" i="8"/>
  <c r="AI22" i="8"/>
  <c r="AK22" i="8"/>
  <c r="AM22" i="8"/>
  <c r="AO22" i="8"/>
  <c r="AQ22" i="8"/>
  <c r="AS22" i="8"/>
  <c r="AU22" i="8"/>
  <c r="AW22" i="8"/>
  <c r="AY22" i="8"/>
  <c r="BA22" i="8"/>
  <c r="BC22" i="8"/>
  <c r="BE22" i="8"/>
  <c r="BG22" i="8"/>
  <c r="BI22" i="8"/>
  <c r="BK22" i="8"/>
  <c r="BM22" i="8"/>
  <c r="BO22" i="8"/>
  <c r="BQ22" i="8"/>
  <c r="BS22" i="8"/>
  <c r="BS25" i="8" s="1"/>
  <c r="BU22" i="8"/>
  <c r="BW22" i="8"/>
  <c r="BY22" i="8"/>
  <c r="CA22" i="8"/>
  <c r="CC22" i="8"/>
  <c r="AA22" i="8"/>
  <c r="E22" i="8"/>
  <c r="G22" i="8"/>
  <c r="I22" i="8"/>
  <c r="K22" i="8"/>
  <c r="M22" i="8"/>
  <c r="O22" i="8"/>
  <c r="Q22" i="8"/>
  <c r="S22" i="8"/>
  <c r="U22" i="8"/>
  <c r="W22" i="8"/>
  <c r="Y22" i="8"/>
  <c r="C22" i="8"/>
  <c r="BG21" i="8"/>
  <c r="BI21" i="8"/>
  <c r="BK21" i="8"/>
  <c r="BM21" i="8"/>
  <c r="BO21" i="8"/>
  <c r="BQ21" i="8"/>
  <c r="BS21" i="8"/>
  <c r="BU21" i="8"/>
  <c r="BW21" i="8"/>
  <c r="BY21" i="8"/>
  <c r="CA21" i="8"/>
  <c r="CC21" i="8"/>
  <c r="BG20" i="8"/>
  <c r="BI20" i="8"/>
  <c r="BK20" i="8"/>
  <c r="BM20" i="8"/>
  <c r="BO20" i="8"/>
  <c r="BQ20" i="8"/>
  <c r="BS20" i="8"/>
  <c r="BU20" i="8"/>
  <c r="BW20" i="8"/>
  <c r="BY20" i="8"/>
  <c r="CA20" i="8"/>
  <c r="CC20" i="8"/>
  <c r="C1" i="8"/>
  <c r="E1" i="8" s="1"/>
  <c r="G1" i="8" s="1"/>
  <c r="I1" i="8" s="1"/>
  <c r="K1" i="8" s="1"/>
  <c r="M1" i="8" s="1"/>
  <c r="O1" i="8" s="1"/>
  <c r="Q1" i="8" s="1"/>
  <c r="S1" i="8" s="1"/>
  <c r="U1" i="8" s="1"/>
  <c r="W1" i="8" s="1"/>
  <c r="Y1" i="8" s="1"/>
  <c r="AA1" i="8" s="1"/>
  <c r="AC1" i="8" s="1"/>
  <c r="AE1" i="8" s="1"/>
  <c r="AG1" i="8" s="1"/>
  <c r="AI1" i="8" s="1"/>
  <c r="AK1" i="8" s="1"/>
  <c r="AM1" i="8" s="1"/>
  <c r="AO1" i="8" s="1"/>
  <c r="AQ1" i="8" s="1"/>
  <c r="AS1" i="8" s="1"/>
  <c r="AU1" i="8" s="1"/>
  <c r="AW1" i="8" s="1"/>
  <c r="AY1" i="8" s="1"/>
  <c r="BA1" i="8" s="1"/>
  <c r="BC1" i="8" s="1"/>
  <c r="BE1" i="8" s="1"/>
  <c r="BG1" i="8" s="1"/>
  <c r="BI1" i="8" s="1"/>
  <c r="BK1" i="8" s="1"/>
  <c r="BM1" i="8" s="1"/>
  <c r="BO1" i="8" s="1"/>
  <c r="BQ1" i="8" s="1"/>
  <c r="BS1" i="8" s="1"/>
  <c r="BU1" i="8" s="1"/>
  <c r="BW1" i="8" s="1"/>
  <c r="BY1" i="8" s="1"/>
  <c r="CA1" i="8" s="1"/>
  <c r="CC1" i="8" s="1"/>
  <c r="BE21" i="8"/>
  <c r="BE20" i="8"/>
  <c r="BC21" i="8"/>
  <c r="BC20" i="8"/>
  <c r="BA21" i="8"/>
  <c r="BA20" i="8"/>
  <c r="AY21" i="8"/>
  <c r="AY20" i="8"/>
  <c r="AW21" i="8"/>
  <c r="AW20" i="8"/>
  <c r="AU21" i="8"/>
  <c r="AU20" i="8"/>
  <c r="AS21" i="8"/>
  <c r="AS20" i="8"/>
  <c r="AQ21" i="8"/>
  <c r="AQ20" i="8"/>
  <c r="AO21" i="8"/>
  <c r="AO20" i="8"/>
  <c r="AM21" i="8"/>
  <c r="AM20" i="8"/>
  <c r="AK21" i="8"/>
  <c r="AK20" i="8"/>
  <c r="AI21" i="8"/>
  <c r="AI20" i="8"/>
  <c r="AG21" i="8"/>
  <c r="AG20" i="8"/>
  <c r="AE21" i="8"/>
  <c r="AE20" i="8"/>
  <c r="AC21" i="8"/>
  <c r="AC20" i="8"/>
  <c r="AA21" i="8"/>
  <c r="AA20" i="8"/>
  <c r="Y21" i="8"/>
  <c r="Y20" i="8"/>
  <c r="W21" i="8"/>
  <c r="U21" i="8"/>
  <c r="S21" i="8"/>
  <c r="W20" i="8"/>
  <c r="U20" i="8"/>
  <c r="S20" i="8"/>
  <c r="Q20" i="8"/>
  <c r="O20" i="8"/>
  <c r="Q21" i="8"/>
  <c r="O21" i="8"/>
  <c r="M21" i="8"/>
  <c r="K21" i="8"/>
  <c r="I21" i="8"/>
  <c r="G21" i="8"/>
  <c r="E21" i="8"/>
  <c r="C21" i="8"/>
  <c r="M20" i="8"/>
  <c r="K20" i="8"/>
  <c r="I20" i="8"/>
  <c r="G20" i="8"/>
  <c r="E20" i="8"/>
  <c r="C20" i="8"/>
  <c r="CA25" i="8"/>
  <c r="BK25" i="8" l="1"/>
  <c r="F78" i="2"/>
  <c r="E84" i="2"/>
  <c r="BE40" i="8"/>
  <c r="BU40" i="8"/>
  <c r="BW40" i="8"/>
  <c r="CC40" i="8"/>
  <c r="CE48" i="8"/>
  <c r="CG48" i="8"/>
  <c r="CE37" i="8"/>
  <c r="G42" i="8"/>
  <c r="I42" i="8"/>
  <c r="G35" i="8"/>
  <c r="Y33" i="8"/>
  <c r="W33" i="8"/>
  <c r="AE33" i="8"/>
  <c r="AK33" i="8"/>
  <c r="AM33" i="8"/>
  <c r="AW33" i="8"/>
  <c r="AU33" i="8"/>
  <c r="BC33" i="8"/>
  <c r="BI33" i="8"/>
  <c r="BK33" i="8"/>
  <c r="BU33" i="8"/>
  <c r="BU52" i="8" s="1"/>
  <c r="BS33" i="8"/>
  <c r="CA33" i="8"/>
  <c r="Y40" i="8"/>
  <c r="Y52" i="8" s="1"/>
  <c r="AA40" i="8"/>
  <c r="AG40" i="8"/>
  <c r="AO40" i="8"/>
  <c r="AQ40" i="8"/>
  <c r="AW40" i="8"/>
  <c r="BM40" i="8"/>
  <c r="AE25" i="8"/>
  <c r="AM25" i="8"/>
  <c r="AU25" i="8"/>
  <c r="BC25" i="8"/>
  <c r="AC25" i="8"/>
  <c r="BI25" i="8"/>
  <c r="AK25" i="8"/>
  <c r="BG40" i="8"/>
  <c r="BW25" i="8"/>
  <c r="BO25" i="8"/>
  <c r="BG25" i="8"/>
  <c r="AY25" i="8"/>
  <c r="AQ25" i="8"/>
  <c r="AI25" i="8"/>
  <c r="AA25" i="8"/>
  <c r="S25" i="8"/>
  <c r="U40" i="8"/>
  <c r="AC40" i="8"/>
  <c r="W40" i="8"/>
  <c r="W52" i="8" s="1"/>
  <c r="W10" i="8" s="1"/>
  <c r="M67" i="2" s="1"/>
  <c r="AE40" i="8"/>
  <c r="AK40" i="8"/>
  <c r="AS40" i="8"/>
  <c r="AM40" i="8"/>
  <c r="AU40" i="8"/>
  <c r="BA40" i="8"/>
  <c r="BI40" i="8"/>
  <c r="BC40" i="8"/>
  <c r="BK40" i="8"/>
  <c r="BQ40" i="8"/>
  <c r="BY40" i="8"/>
  <c r="BS40" i="8"/>
  <c r="BS52" i="8" s="1"/>
  <c r="BS13" i="8" s="1"/>
  <c r="CA40" i="8"/>
  <c r="U25" i="8"/>
  <c r="BQ25" i="8"/>
  <c r="AS25" i="8"/>
  <c r="Y25" i="8"/>
  <c r="CC25" i="8"/>
  <c r="BU25" i="8"/>
  <c r="BM25" i="8"/>
  <c r="BE25" i="8"/>
  <c r="AW25" i="8"/>
  <c r="AO25" i="8"/>
  <c r="AG25" i="8"/>
  <c r="BY25" i="8"/>
  <c r="BA25" i="8"/>
  <c r="W25" i="8"/>
  <c r="AI40" i="8"/>
  <c r="AY40" i="8"/>
  <c r="BO40" i="8"/>
  <c r="Q33" i="8"/>
  <c r="BY33" i="8"/>
  <c r="S33" i="8"/>
  <c r="AQ33" i="8"/>
  <c r="BO33" i="8"/>
  <c r="AC33" i="8"/>
  <c r="BA33" i="8"/>
  <c r="U33" i="8"/>
  <c r="AS33" i="8"/>
  <c r="AY33" i="8"/>
  <c r="AY52" i="8" s="1"/>
  <c r="BE33" i="8"/>
  <c r="BE52" i="8" s="1"/>
  <c r="BQ33" i="8"/>
  <c r="BW33" i="8"/>
  <c r="CC33" i="8"/>
  <c r="AO33" i="8"/>
  <c r="AO52" i="8" s="1"/>
  <c r="BM33" i="8"/>
  <c r="BM52" i="8" s="1"/>
  <c r="AA33" i="8"/>
  <c r="AG33" i="8"/>
  <c r="AG52" i="8" s="1"/>
  <c r="AI33" i="8"/>
  <c r="BG33" i="8"/>
  <c r="E25" i="8"/>
  <c r="E41" i="8"/>
  <c r="G25" i="8"/>
  <c r="Q25" i="8"/>
  <c r="E34" i="8"/>
  <c r="E33" i="8" s="1"/>
  <c r="C33" i="8"/>
  <c r="C52" i="8" s="1"/>
  <c r="I25" i="8"/>
  <c r="O25" i="8"/>
  <c r="C25" i="8"/>
  <c r="K25" i="8"/>
  <c r="M25" i="8"/>
  <c r="AW52" i="8" l="1"/>
  <c r="AA52" i="8"/>
  <c r="AM52" i="8"/>
  <c r="AU52" i="8"/>
  <c r="AU10" i="8" s="1"/>
  <c r="Y67" i="2" s="1"/>
  <c r="AE52" i="8"/>
  <c r="BU13" i="8"/>
  <c r="AG10" i="8"/>
  <c r="R67" i="2" s="1"/>
  <c r="AO13" i="8"/>
  <c r="AK52" i="8"/>
  <c r="AK10" i="8" s="1"/>
  <c r="T67" i="2" s="1"/>
  <c r="G78" i="2"/>
  <c r="F84" i="2"/>
  <c r="BC52" i="8"/>
  <c r="BC10" i="8" s="1"/>
  <c r="AC67" i="2" s="1"/>
  <c r="BI52" i="8"/>
  <c r="BI10" i="8" s="1"/>
  <c r="BS10" i="8"/>
  <c r="AK67" i="2" s="1"/>
  <c r="CC52" i="8"/>
  <c r="CC13" i="8" s="1"/>
  <c r="AC52" i="8"/>
  <c r="AC10" i="8" s="1"/>
  <c r="P67" i="2" s="1"/>
  <c r="BY52" i="8"/>
  <c r="BY10" i="8" s="1"/>
  <c r="AN67" i="2" s="1"/>
  <c r="CA52" i="8"/>
  <c r="CA10" i="8" s="1"/>
  <c r="AO67" i="2" s="1"/>
  <c r="AE10" i="8"/>
  <c r="Q67" i="2" s="1"/>
  <c r="BU10" i="8"/>
  <c r="AL67" i="2" s="1"/>
  <c r="BW52" i="8"/>
  <c r="BW13" i="8" s="1"/>
  <c r="BO52" i="8"/>
  <c r="BO13" i="8" s="1"/>
  <c r="CI48" i="8"/>
  <c r="CK48" i="8"/>
  <c r="CM48" i="8"/>
  <c r="CG37" i="8"/>
  <c r="CI37" i="8" s="1"/>
  <c r="AS52" i="8"/>
  <c r="AS13" i="8" s="1"/>
  <c r="AW13" i="8"/>
  <c r="AE13" i="8"/>
  <c r="CA13" i="8"/>
  <c r="AQ52" i="8"/>
  <c r="AQ13" i="8" s="1"/>
  <c r="BE13" i="8"/>
  <c r="BK52" i="8"/>
  <c r="AY13" i="8"/>
  <c r="AG13" i="8"/>
  <c r="BM13" i="8"/>
  <c r="AA13" i="8"/>
  <c r="AK13" i="8"/>
  <c r="W13" i="8"/>
  <c r="K42" i="8"/>
  <c r="O42" i="8" s="1"/>
  <c r="Q42" i="8" s="1"/>
  <c r="M42" i="8"/>
  <c r="S42" i="8" s="1"/>
  <c r="S40" i="8" s="1"/>
  <c r="S52" i="8" s="1"/>
  <c r="S10" i="8" s="1"/>
  <c r="K67" i="2" s="1"/>
  <c r="AM10" i="8"/>
  <c r="U67" i="2" s="1"/>
  <c r="AM13" i="8"/>
  <c r="AW10" i="8"/>
  <c r="Z67" i="2" s="1"/>
  <c r="Y10" i="8"/>
  <c r="N67" i="2" s="1"/>
  <c r="Y13" i="8"/>
  <c r="BM10" i="8"/>
  <c r="AH67" i="2" s="1"/>
  <c r="AO10" i="8"/>
  <c r="V67" i="2" s="1"/>
  <c r="I35" i="8"/>
  <c r="G34" i="8"/>
  <c r="G33" i="8" s="1"/>
  <c r="AA10" i="8"/>
  <c r="O67" i="2" s="1"/>
  <c r="AY10" i="8"/>
  <c r="AA67" i="2" s="1"/>
  <c r="CC10" i="8"/>
  <c r="AP67" i="2" s="1"/>
  <c r="BG52" i="8"/>
  <c r="BG10" i="8" s="1"/>
  <c r="BQ52" i="8"/>
  <c r="BQ10" i="8" s="1"/>
  <c r="AJ67" i="2" s="1"/>
  <c r="U52" i="8"/>
  <c r="U10" i="8" s="1"/>
  <c r="L67" i="2" s="1"/>
  <c r="AQ10" i="8"/>
  <c r="W67" i="2" s="1"/>
  <c r="AI52" i="8"/>
  <c r="AI10" i="8" s="1"/>
  <c r="S67" i="2" s="1"/>
  <c r="BE10" i="8"/>
  <c r="AD67" i="2" s="1"/>
  <c r="BA52" i="8"/>
  <c r="BA10" i="8" s="1"/>
  <c r="AB67" i="2" s="1"/>
  <c r="E40" i="8"/>
  <c r="E52" i="8" s="1"/>
  <c r="E10" i="8" s="1"/>
  <c r="D67" i="2" s="1"/>
  <c r="G41" i="8"/>
  <c r="I41" i="8" s="1"/>
  <c r="C13" i="8"/>
  <c r="C10" i="8"/>
  <c r="C67" i="2" s="1"/>
  <c r="I34" i="8"/>
  <c r="AU13" i="8" l="1"/>
  <c r="BC13" i="8"/>
  <c r="BW10" i="8"/>
  <c r="AM67" i="2" s="1"/>
  <c r="BY13" i="8"/>
  <c r="H78" i="2"/>
  <c r="G84" i="2"/>
  <c r="AF67" i="2"/>
  <c r="AE67" i="2"/>
  <c r="BI13" i="8"/>
  <c r="AS10" i="8"/>
  <c r="X67" i="2" s="1"/>
  <c r="BO10" i="8"/>
  <c r="AI67" i="2" s="1"/>
  <c r="BA13" i="8"/>
  <c r="AC13" i="8"/>
  <c r="CO48" i="8"/>
  <c r="CQ48" i="8" s="1"/>
  <c r="CK37" i="8"/>
  <c r="CM37" i="8" s="1"/>
  <c r="BG13" i="8"/>
  <c r="AI13" i="8"/>
  <c r="BK10" i="8"/>
  <c r="AG67" i="2" s="1"/>
  <c r="BK13" i="8"/>
  <c r="BQ13" i="8"/>
  <c r="U13" i="8"/>
  <c r="S13" i="8"/>
  <c r="I33" i="8"/>
  <c r="E13" i="8"/>
  <c r="K35" i="8"/>
  <c r="I40" i="8"/>
  <c r="K41" i="8"/>
  <c r="K40" i="8" s="1"/>
  <c r="G40" i="8"/>
  <c r="G52" i="8" s="1"/>
  <c r="K34" i="8"/>
  <c r="I78" i="2" l="1"/>
  <c r="H84" i="2"/>
  <c r="I52" i="8"/>
  <c r="I10" i="8" s="1"/>
  <c r="F67" i="2" s="1"/>
  <c r="K33" i="8"/>
  <c r="K52" i="8" s="1"/>
  <c r="G10" i="8"/>
  <c r="E67" i="2" s="1"/>
  <c r="G13" i="8"/>
  <c r="M35" i="8"/>
  <c r="O35" i="8" s="1"/>
  <c r="O33" i="8" s="1"/>
  <c r="M41" i="8"/>
  <c r="M34" i="8"/>
  <c r="J78" i="2" l="1"/>
  <c r="I84" i="2"/>
  <c r="I13" i="8"/>
  <c r="M33" i="8"/>
  <c r="K10" i="8"/>
  <c r="G67" i="2" s="1"/>
  <c r="K13" i="8"/>
  <c r="M40" i="8"/>
  <c r="O41" i="8"/>
  <c r="O40" i="8" s="1"/>
  <c r="O52" i="8" s="1"/>
  <c r="K78" i="2" l="1"/>
  <c r="J84" i="2"/>
  <c r="M52" i="8"/>
  <c r="M10" i="8" s="1"/>
  <c r="H67" i="2" s="1"/>
  <c r="O10" i="8"/>
  <c r="I67" i="2" s="1"/>
  <c r="O13" i="8"/>
  <c r="Q41" i="8"/>
  <c r="Q40" i="8" s="1"/>
  <c r="Q52" i="8" s="1"/>
  <c r="L78" i="2" l="1"/>
  <c r="K84" i="2"/>
  <c r="M13" i="8"/>
  <c r="Q10" i="8"/>
  <c r="J67" i="2" s="1"/>
  <c r="Q13" i="8"/>
  <c r="C57" i="2"/>
  <c r="C60" i="2" s="1"/>
  <c r="C65" i="2" s="1"/>
  <c r="C83" i="2" s="1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C22" i="2"/>
  <c r="C18" i="2"/>
  <c r="C31" i="2"/>
  <c r="C52" i="13" l="1"/>
  <c r="C84" i="2"/>
  <c r="AQ83" i="2"/>
  <c r="M78" i="2"/>
  <c r="L84" i="2"/>
  <c r="T23" i="2"/>
  <c r="T86" i="2" s="1"/>
  <c r="P23" i="2"/>
  <c r="P86" i="2" s="1"/>
  <c r="D23" i="2"/>
  <c r="D86" i="2" s="1"/>
  <c r="D87" i="2" s="1"/>
  <c r="C42" i="2"/>
  <c r="Y23" i="2"/>
  <c r="Y86" i="2" s="1"/>
  <c r="U23" i="2"/>
  <c r="U86" i="2" s="1"/>
  <c r="Q23" i="2"/>
  <c r="Q86" i="2" s="1"/>
  <c r="M23" i="2"/>
  <c r="M86" i="2" s="1"/>
  <c r="I23" i="2"/>
  <c r="I86" i="2" s="1"/>
  <c r="E23" i="2"/>
  <c r="E86" i="2" s="1"/>
  <c r="E87" i="2" s="1"/>
  <c r="O23" i="2"/>
  <c r="O86" i="2" s="1"/>
  <c r="S23" i="2"/>
  <c r="S86" i="2" s="1"/>
  <c r="V23" i="2"/>
  <c r="V86" i="2" s="1"/>
  <c r="R23" i="2"/>
  <c r="R86" i="2" s="1"/>
  <c r="N23" i="2"/>
  <c r="N86" i="2" s="1"/>
  <c r="J23" i="2"/>
  <c r="J86" i="2" s="1"/>
  <c r="J87" i="2" s="1"/>
  <c r="F23" i="2"/>
  <c r="F86" i="2" s="1"/>
  <c r="F87" i="2" s="1"/>
  <c r="X23" i="2"/>
  <c r="X86" i="2" s="1"/>
  <c r="L23" i="2"/>
  <c r="L86" i="2" s="1"/>
  <c r="L87" i="2" s="1"/>
  <c r="H23" i="2"/>
  <c r="H86" i="2" s="1"/>
  <c r="H87" i="2" s="1"/>
  <c r="C23" i="2"/>
  <c r="C86" i="2" s="1"/>
  <c r="C87" i="2" s="1"/>
  <c r="W23" i="2"/>
  <c r="W86" i="2" s="1"/>
  <c r="K23" i="2"/>
  <c r="K86" i="2" s="1"/>
  <c r="K87" i="2" s="1"/>
  <c r="G23" i="2"/>
  <c r="G86" i="2" s="1"/>
  <c r="G87" i="2" s="1"/>
  <c r="M87" i="2" l="1"/>
  <c r="C93" i="13"/>
  <c r="C82" i="13"/>
  <c r="C78" i="13"/>
  <c r="C70" i="13"/>
  <c r="C86" i="13"/>
  <c r="C74" i="13"/>
  <c r="C54" i="13"/>
  <c r="C90" i="13"/>
  <c r="C66" i="13"/>
  <c r="C58" i="13"/>
  <c r="C62" i="13"/>
  <c r="N78" i="2"/>
  <c r="N87" i="2" s="1"/>
  <c r="M84" i="2"/>
  <c r="I87" i="2"/>
  <c r="AQ86" i="2"/>
  <c r="C30" i="2"/>
  <c r="C51" i="13" l="1"/>
  <c r="C98" i="13"/>
  <c r="O78" i="2"/>
  <c r="N84" i="2"/>
  <c r="C49" i="2"/>
  <c r="C48" i="13" l="1"/>
  <c r="C99" i="13" s="1"/>
  <c r="C100" i="13" s="1"/>
  <c r="C49" i="13"/>
  <c r="C66" i="2"/>
  <c r="C68" i="2" s="1"/>
  <c r="P78" i="2"/>
  <c r="O84" i="2"/>
  <c r="O87" i="2"/>
  <c r="C59" i="18" l="1"/>
  <c r="C60" i="18" s="1"/>
  <c r="C57" i="15"/>
  <c r="C58" i="15" s="1"/>
  <c r="C61" i="15" s="1"/>
  <c r="C66" i="15" s="1"/>
  <c r="C102" i="13"/>
  <c r="C134" i="13"/>
  <c r="C133" i="13" s="1"/>
  <c r="C135" i="13" s="1"/>
  <c r="D71" i="2"/>
  <c r="C69" i="2"/>
  <c r="C70" i="2"/>
  <c r="Q78" i="2"/>
  <c r="P84" i="2"/>
  <c r="P87" i="2"/>
  <c r="C84" i="15" l="1"/>
  <c r="C69" i="15"/>
  <c r="C63" i="18"/>
  <c r="C64" i="18"/>
  <c r="C69" i="18" s="1"/>
  <c r="C81" i="2"/>
  <c r="C82" i="2" s="1"/>
  <c r="C85" i="2" s="1"/>
  <c r="C116" i="13"/>
  <c r="C117" i="13" s="1"/>
  <c r="C138" i="13" s="1"/>
  <c r="C141" i="13" s="1"/>
  <c r="R78" i="2"/>
  <c r="Q84" i="2"/>
  <c r="Q87" i="2"/>
  <c r="C70" i="15" l="1"/>
  <c r="C82" i="15" s="1"/>
  <c r="D72" i="15"/>
  <c r="C71" i="15"/>
  <c r="C88" i="18"/>
  <c r="C72" i="18"/>
  <c r="C85" i="15"/>
  <c r="C91" i="15"/>
  <c r="C90" i="2"/>
  <c r="C93" i="2" s="1"/>
  <c r="C94" i="2" s="1"/>
  <c r="S78" i="2"/>
  <c r="R84" i="2"/>
  <c r="R87" i="2"/>
  <c r="C94" i="15" l="1"/>
  <c r="C89" i="18"/>
  <c r="C74" i="18"/>
  <c r="D75" i="18"/>
  <c r="C73" i="18"/>
  <c r="C83" i="15"/>
  <c r="T78" i="2"/>
  <c r="S84" i="2"/>
  <c r="S87" i="2"/>
  <c r="C86" i="18" l="1"/>
  <c r="C76" i="18"/>
  <c r="C86" i="15"/>
  <c r="C95" i="15"/>
  <c r="U78" i="2"/>
  <c r="T84" i="2"/>
  <c r="T87" i="2"/>
  <c r="C95" i="18" l="1"/>
  <c r="C87" i="18"/>
  <c r="V78" i="2"/>
  <c r="U84" i="2"/>
  <c r="U87" i="2"/>
  <c r="C90" i="18" l="1"/>
  <c r="C98" i="18"/>
  <c r="W78" i="2"/>
  <c r="V84" i="2"/>
  <c r="V87" i="2"/>
  <c r="C99" i="18" l="1"/>
  <c r="X78" i="2"/>
  <c r="W84" i="2"/>
  <c r="W87" i="2"/>
  <c r="Y78" i="2" l="1"/>
  <c r="X84" i="2"/>
  <c r="X87" i="2"/>
  <c r="C76" i="2"/>
  <c r="D76" i="2" s="1"/>
  <c r="E76" i="2" s="1"/>
  <c r="F76" i="2" s="1"/>
  <c r="G76" i="2" s="1"/>
  <c r="H76" i="2" s="1"/>
  <c r="I76" i="2" s="1"/>
  <c r="J76" i="2" s="1"/>
  <c r="K76" i="2" s="1"/>
  <c r="L76" i="2" s="1"/>
  <c r="M76" i="2" s="1"/>
  <c r="N76" i="2" s="1"/>
  <c r="O76" i="2" s="1"/>
  <c r="P76" i="2" s="1"/>
  <c r="Q76" i="2" s="1"/>
  <c r="R76" i="2" s="1"/>
  <c r="S76" i="2" s="1"/>
  <c r="T76" i="2" s="1"/>
  <c r="U76" i="2" s="1"/>
  <c r="V76" i="2" s="1"/>
  <c r="W76" i="2" s="1"/>
  <c r="X76" i="2" s="1"/>
  <c r="Y76" i="2" s="1"/>
  <c r="Z76" i="2" s="1"/>
  <c r="AA76" i="2" s="1"/>
  <c r="AB76" i="2" s="1"/>
  <c r="AC76" i="2" s="1"/>
  <c r="AD76" i="2" s="1"/>
  <c r="AE76" i="2" s="1"/>
  <c r="AF76" i="2" s="1"/>
  <c r="AG76" i="2" s="1"/>
  <c r="AH76" i="2" s="1"/>
  <c r="AI76" i="2" s="1"/>
  <c r="AJ76" i="2" s="1"/>
  <c r="AK76" i="2" s="1"/>
  <c r="AL76" i="2" s="1"/>
  <c r="AM76" i="2" s="1"/>
  <c r="AN76" i="2" s="1"/>
  <c r="AO76" i="2" s="1"/>
  <c r="AP76" i="2" s="1"/>
  <c r="C63" i="2"/>
  <c r="C52" i="2"/>
  <c r="D52" i="2" s="1"/>
  <c r="E52" i="2" s="1"/>
  <c r="F52" i="2" s="1"/>
  <c r="G52" i="2" s="1"/>
  <c r="H52" i="2" s="1"/>
  <c r="I52" i="2" s="1"/>
  <c r="J52" i="2" s="1"/>
  <c r="K52" i="2" s="1"/>
  <c r="L52" i="2" s="1"/>
  <c r="M52" i="2" s="1"/>
  <c r="N52" i="2" s="1"/>
  <c r="O52" i="2" s="1"/>
  <c r="P52" i="2" s="1"/>
  <c r="Q52" i="2" s="1"/>
  <c r="R52" i="2" s="1"/>
  <c r="S52" i="2" s="1"/>
  <c r="T52" i="2" s="1"/>
  <c r="U52" i="2" s="1"/>
  <c r="V52" i="2" s="1"/>
  <c r="W52" i="2" s="1"/>
  <c r="X52" i="2" s="1"/>
  <c r="Y52" i="2" s="1"/>
  <c r="Z52" i="2" s="1"/>
  <c r="AA52" i="2" s="1"/>
  <c r="AB52" i="2" s="1"/>
  <c r="AC52" i="2" s="1"/>
  <c r="AD52" i="2" s="1"/>
  <c r="AE52" i="2" s="1"/>
  <c r="AF52" i="2" s="1"/>
  <c r="AG52" i="2" s="1"/>
  <c r="AH52" i="2" s="1"/>
  <c r="AI52" i="2" s="1"/>
  <c r="AJ52" i="2" s="1"/>
  <c r="AK52" i="2" s="1"/>
  <c r="AL52" i="2" s="1"/>
  <c r="AM52" i="2" s="1"/>
  <c r="AN52" i="2" s="1"/>
  <c r="AO52" i="2" s="1"/>
  <c r="AP52" i="2" s="1"/>
  <c r="C26" i="2"/>
  <c r="D26" i="2" s="1"/>
  <c r="E26" i="2" s="1"/>
  <c r="F26" i="2" s="1"/>
  <c r="G26" i="2" s="1"/>
  <c r="H26" i="2" s="1"/>
  <c r="I26" i="2" s="1"/>
  <c r="J26" i="2" s="1"/>
  <c r="K26" i="2" s="1"/>
  <c r="L26" i="2" s="1"/>
  <c r="M26" i="2" s="1"/>
  <c r="N26" i="2" s="1"/>
  <c r="O26" i="2" s="1"/>
  <c r="P26" i="2" s="1"/>
  <c r="Q26" i="2" s="1"/>
  <c r="R26" i="2" s="1"/>
  <c r="S26" i="2" s="1"/>
  <c r="T26" i="2" s="1"/>
  <c r="U26" i="2" s="1"/>
  <c r="V26" i="2" s="1"/>
  <c r="W26" i="2" s="1"/>
  <c r="X26" i="2" s="1"/>
  <c r="Y26" i="2" s="1"/>
  <c r="Z26" i="2" s="1"/>
  <c r="AA26" i="2" s="1"/>
  <c r="AB26" i="2" s="1"/>
  <c r="AC26" i="2" s="1"/>
  <c r="AD26" i="2" s="1"/>
  <c r="AE26" i="2" s="1"/>
  <c r="AF26" i="2" s="1"/>
  <c r="AG26" i="2" s="1"/>
  <c r="AH26" i="2" s="1"/>
  <c r="AI26" i="2" s="1"/>
  <c r="AJ26" i="2" s="1"/>
  <c r="AK26" i="2" s="1"/>
  <c r="AL26" i="2" s="1"/>
  <c r="AM26" i="2" s="1"/>
  <c r="AN26" i="2" s="1"/>
  <c r="AO26" i="2" s="1"/>
  <c r="AP26" i="2" s="1"/>
  <c r="C10" i="2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V10" i="2" s="1"/>
  <c r="W10" i="2" s="1"/>
  <c r="X10" i="2" s="1"/>
  <c r="Y10" i="2" s="1"/>
  <c r="Z10" i="2" s="1"/>
  <c r="AA10" i="2" s="1"/>
  <c r="AB10" i="2" s="1"/>
  <c r="AC10" i="2" s="1"/>
  <c r="AD10" i="2" s="1"/>
  <c r="AE10" i="2" s="1"/>
  <c r="AF10" i="2" s="1"/>
  <c r="AG10" i="2" s="1"/>
  <c r="AH10" i="2" s="1"/>
  <c r="AI10" i="2" s="1"/>
  <c r="AJ10" i="2" s="1"/>
  <c r="AK10" i="2" s="1"/>
  <c r="AL10" i="2" s="1"/>
  <c r="AM10" i="2" s="1"/>
  <c r="AN10" i="2" s="1"/>
  <c r="AO10" i="2" s="1"/>
  <c r="AP10" i="2" s="1"/>
  <c r="D63" i="2" l="1"/>
  <c r="E63" i="2" s="1"/>
  <c r="F63" i="2" s="1"/>
  <c r="G63" i="2" s="1"/>
  <c r="H63" i="2" s="1"/>
  <c r="I63" i="2" s="1"/>
  <c r="J63" i="2" s="1"/>
  <c r="K63" i="2" s="1"/>
  <c r="L63" i="2" s="1"/>
  <c r="M63" i="2" s="1"/>
  <c r="N63" i="2" s="1"/>
  <c r="O63" i="2" s="1"/>
  <c r="P63" i="2" s="1"/>
  <c r="Q63" i="2" s="1"/>
  <c r="R63" i="2" s="1"/>
  <c r="S63" i="2" s="1"/>
  <c r="T63" i="2" s="1"/>
  <c r="U63" i="2" s="1"/>
  <c r="V63" i="2" s="1"/>
  <c r="W63" i="2" s="1"/>
  <c r="X63" i="2" s="1"/>
  <c r="Y63" i="2" s="1"/>
  <c r="Z63" i="2" s="1"/>
  <c r="AA63" i="2" s="1"/>
  <c r="AB63" i="2" s="1"/>
  <c r="AC63" i="2" s="1"/>
  <c r="AD63" i="2" s="1"/>
  <c r="AE63" i="2" s="1"/>
  <c r="AF63" i="2" s="1"/>
  <c r="AG63" i="2" s="1"/>
  <c r="AH63" i="2" s="1"/>
  <c r="AI63" i="2" s="1"/>
  <c r="AJ63" i="2" s="1"/>
  <c r="AK63" i="2" s="1"/>
  <c r="AL63" i="2" s="1"/>
  <c r="AM63" i="2" s="1"/>
  <c r="AN63" i="2" s="1"/>
  <c r="AO63" i="2" s="1"/>
  <c r="AP63" i="2" s="1"/>
  <c r="C106" i="13"/>
  <c r="D106" i="13" s="1"/>
  <c r="E106" i="13" s="1"/>
  <c r="F106" i="13" s="1"/>
  <c r="G106" i="13" s="1"/>
  <c r="H106" i="13" s="1"/>
  <c r="I106" i="13" s="1"/>
  <c r="J106" i="13" s="1"/>
  <c r="K106" i="13" s="1"/>
  <c r="L106" i="13" s="1"/>
  <c r="M106" i="13" s="1"/>
  <c r="N106" i="13" s="1"/>
  <c r="O106" i="13" s="1"/>
  <c r="P106" i="13" s="1"/>
  <c r="Q106" i="13" s="1"/>
  <c r="R106" i="13" s="1"/>
  <c r="S106" i="13" s="1"/>
  <c r="T106" i="13" s="1"/>
  <c r="U106" i="13" s="1"/>
  <c r="V106" i="13" s="1"/>
  <c r="W106" i="13" s="1"/>
  <c r="X106" i="13" s="1"/>
  <c r="Y106" i="13" s="1"/>
  <c r="Z106" i="13" s="1"/>
  <c r="AA106" i="13" s="1"/>
  <c r="AB106" i="13" s="1"/>
  <c r="AC106" i="13" s="1"/>
  <c r="AD106" i="13" s="1"/>
  <c r="AE106" i="13" s="1"/>
  <c r="AF106" i="13" s="1"/>
  <c r="AG106" i="13" s="1"/>
  <c r="AH106" i="13" s="1"/>
  <c r="AI106" i="13" s="1"/>
  <c r="AJ106" i="13" s="1"/>
  <c r="AK106" i="13" s="1"/>
  <c r="AL106" i="13" s="1"/>
  <c r="AM106" i="13" s="1"/>
  <c r="AN106" i="13" s="1"/>
  <c r="AO106" i="13" s="1"/>
  <c r="AP106" i="13" s="1"/>
  <c r="Z78" i="2"/>
  <c r="Y84" i="2"/>
  <c r="Y87" i="2"/>
  <c r="AA78" i="2" l="1"/>
  <c r="Z87" i="2"/>
  <c r="Z84" i="2"/>
  <c r="AB78" i="2" l="1"/>
  <c r="AA87" i="2"/>
  <c r="AA84" i="2"/>
  <c r="AC78" i="2" l="1"/>
  <c r="AB87" i="2"/>
  <c r="AB84" i="2"/>
  <c r="AD78" i="2" l="1"/>
  <c r="AC87" i="2"/>
  <c r="AC84" i="2"/>
  <c r="AE78" i="2" l="1"/>
  <c r="AD87" i="2"/>
  <c r="AD84" i="2"/>
  <c r="AF78" i="2" l="1"/>
  <c r="AE87" i="2"/>
  <c r="AE84" i="2"/>
  <c r="AG78" i="2" l="1"/>
  <c r="AF87" i="2"/>
  <c r="AF84" i="2"/>
  <c r="L25" i="12"/>
  <c r="K25" i="12"/>
  <c r="J25" i="12"/>
  <c r="I25" i="12"/>
  <c r="H25" i="12"/>
  <c r="G25" i="12"/>
  <c r="F25" i="12"/>
  <c r="E25" i="12"/>
  <c r="D25" i="12"/>
  <c r="C25" i="12"/>
  <c r="N23" i="12"/>
  <c r="O24" i="12" l="1"/>
  <c r="AH78" i="2"/>
  <c r="AG84" i="2"/>
  <c r="AG87" i="2"/>
  <c r="AI78" i="2" l="1"/>
  <c r="AH84" i="2"/>
  <c r="AH87" i="2"/>
  <c r="O23" i="12"/>
  <c r="M25" i="12"/>
  <c r="P24" i="12" l="1"/>
  <c r="P23" i="12" s="1"/>
  <c r="Q24" i="12" s="1"/>
  <c r="AJ78" i="2"/>
  <c r="AI84" i="2"/>
  <c r="AI87" i="2"/>
  <c r="N25" i="12"/>
  <c r="AK78" i="2" l="1"/>
  <c r="AJ84" i="2"/>
  <c r="AJ87" i="2"/>
  <c r="Q23" i="12"/>
  <c r="R24" i="12" s="1"/>
  <c r="AL78" i="2" l="1"/>
  <c r="AK84" i="2"/>
  <c r="AK87" i="2"/>
  <c r="O25" i="12"/>
  <c r="AM78" i="2" l="1"/>
  <c r="AL84" i="2"/>
  <c r="AL87" i="2"/>
  <c r="P25" i="12"/>
  <c r="AN78" i="2" l="1"/>
  <c r="AM84" i="2"/>
  <c r="AM87" i="2"/>
  <c r="R23" i="12"/>
  <c r="S24" i="12" s="1"/>
  <c r="Q25" i="12"/>
  <c r="AO78" i="2" l="1"/>
  <c r="AN84" i="2"/>
  <c r="AN87" i="2"/>
  <c r="S23" i="12"/>
  <c r="T24" i="12" s="1"/>
  <c r="R25" i="12"/>
  <c r="T23" i="12" l="1"/>
  <c r="U24" i="12" s="1"/>
  <c r="AP78" i="2"/>
  <c r="AO84" i="2"/>
  <c r="AO87" i="2"/>
  <c r="S25" i="12"/>
  <c r="AP84" i="2" l="1"/>
  <c r="AQ84" i="2" s="1"/>
  <c r="AP87" i="2"/>
  <c r="AQ87" i="2" s="1"/>
  <c r="U23" i="12"/>
  <c r="V24" i="12" s="1"/>
  <c r="T25" i="12"/>
  <c r="V23" i="12" l="1"/>
  <c r="W24" i="12" s="1"/>
  <c r="U25" i="12"/>
  <c r="W23" i="12" l="1"/>
  <c r="X24" i="12" s="1"/>
  <c r="V25" i="12"/>
  <c r="X23" i="12" l="1"/>
  <c r="Y24" i="12" s="1"/>
  <c r="W25" i="12"/>
  <c r="Y23" i="12" l="1"/>
  <c r="Z24" i="12" s="1"/>
  <c r="X25" i="12"/>
  <c r="Z23" i="12" l="1"/>
  <c r="Y25" i="12"/>
  <c r="AA24" i="12" l="1"/>
  <c r="AA23" i="12" s="1"/>
  <c r="Z25" i="12"/>
  <c r="AB24" i="12" l="1"/>
  <c r="AB23" i="12" s="1"/>
  <c r="AC24" i="12" s="1"/>
  <c r="AA25" i="12" l="1"/>
  <c r="AC23" i="12"/>
  <c r="AD24" i="12" s="1"/>
  <c r="AB25" i="12" l="1"/>
  <c r="AD23" i="12"/>
  <c r="AE24" i="12" s="1"/>
  <c r="AC25" i="12" l="1"/>
  <c r="AE23" i="12"/>
  <c r="AF24" i="12" s="1"/>
  <c r="AD25" i="12" l="1"/>
  <c r="AF23" i="12"/>
  <c r="AG24" i="12" s="1"/>
  <c r="AE25" i="12" l="1"/>
  <c r="AG23" i="12"/>
  <c r="AH24" i="12" s="1"/>
  <c r="AF25" i="12" l="1"/>
  <c r="AH23" i="12"/>
  <c r="AI24" i="12" s="1"/>
  <c r="AG25" i="12" l="1"/>
  <c r="AI23" i="12"/>
  <c r="AJ24" i="12" s="1"/>
  <c r="AH25" i="12" l="1"/>
  <c r="AJ23" i="12"/>
  <c r="AK24" i="12" s="1"/>
  <c r="AI25" i="12" l="1"/>
  <c r="AK23" i="12"/>
  <c r="AL24" i="12" s="1"/>
  <c r="AJ25" i="12" l="1"/>
  <c r="AL23" i="12"/>
  <c r="AM24" i="12" s="1"/>
  <c r="AK25" i="12" l="1"/>
  <c r="AM23" i="12"/>
  <c r="AN24" i="12" s="1"/>
  <c r="AL25" i="12" l="1"/>
  <c r="AN23" i="12"/>
  <c r="AO24" i="12" s="1"/>
  <c r="AM25" i="12" l="1"/>
  <c r="AO23" i="12"/>
  <c r="AN25" i="12" l="1"/>
  <c r="AO25" i="12" l="1"/>
  <c r="F30" i="12"/>
  <c r="F6" i="12" s="1"/>
  <c r="G5" i="12"/>
  <c r="E5" i="12"/>
  <c r="D30" i="12"/>
  <c r="D6" i="12" s="1"/>
  <c r="I5" i="12"/>
  <c r="G30" i="12"/>
  <c r="G6" i="12" s="1"/>
  <c r="H30" i="12"/>
  <c r="H6" i="12" s="1"/>
  <c r="H5" i="12"/>
  <c r="F5" i="12"/>
  <c r="J5" i="12"/>
  <c r="D5" i="12"/>
  <c r="I30" i="12"/>
  <c r="I6" i="12" s="1"/>
  <c r="C30" i="12"/>
  <c r="C6" i="12" s="1"/>
  <c r="E30" i="12"/>
  <c r="E6" i="12" s="1"/>
  <c r="C5" i="12"/>
  <c r="I4" i="12"/>
  <c r="H4" i="12"/>
  <c r="G4" i="12"/>
  <c r="F4" i="12"/>
  <c r="D4" i="12"/>
  <c r="E4" i="12"/>
  <c r="C4" i="12"/>
  <c r="E46" i="2" l="1"/>
  <c r="E49" i="2" s="1"/>
  <c r="E46" i="15"/>
  <c r="E49" i="15" s="1"/>
  <c r="E67" i="15" s="1"/>
  <c r="D92" i="2"/>
  <c r="D93" i="15"/>
  <c r="K46" i="2"/>
  <c r="K49" i="2" s="1"/>
  <c r="K46" i="15"/>
  <c r="K49" i="15" s="1"/>
  <c r="K67" i="15" s="1"/>
  <c r="H46" i="2"/>
  <c r="H49" i="2" s="1"/>
  <c r="H46" i="15"/>
  <c r="H49" i="15" s="1"/>
  <c r="H67" i="15" s="1"/>
  <c r="D46" i="2"/>
  <c r="D49" i="2" s="1"/>
  <c r="D46" i="15"/>
  <c r="D49" i="15" s="1"/>
  <c r="D67" i="15" s="1"/>
  <c r="F46" i="2"/>
  <c r="F49" i="2" s="1"/>
  <c r="F46" i="15"/>
  <c r="F49" i="15" s="1"/>
  <c r="F67" i="15" s="1"/>
  <c r="F92" i="2"/>
  <c r="F93" i="15"/>
  <c r="I92" i="2"/>
  <c r="I93" i="15"/>
  <c r="G46" i="2"/>
  <c r="G49" i="2" s="1"/>
  <c r="G46" i="15"/>
  <c r="G49" i="15" s="1"/>
  <c r="G67" i="15" s="1"/>
  <c r="J46" i="2"/>
  <c r="J49" i="2" s="1"/>
  <c r="J46" i="15"/>
  <c r="J49" i="15" s="1"/>
  <c r="J67" i="15" s="1"/>
  <c r="G92" i="2"/>
  <c r="G93" i="15"/>
  <c r="H92" i="2"/>
  <c r="H93" i="15"/>
  <c r="E92" i="2"/>
  <c r="E93" i="15"/>
  <c r="J92" i="2"/>
  <c r="J93" i="15"/>
  <c r="I46" i="2"/>
  <c r="I49" i="2" s="1"/>
  <c r="I46" i="15"/>
  <c r="I49" i="15" s="1"/>
  <c r="I67" i="15" s="1"/>
  <c r="F48" i="13"/>
  <c r="F99" i="13" s="1"/>
  <c r="F100" i="13" s="1"/>
  <c r="F49" i="13"/>
  <c r="K48" i="13"/>
  <c r="K99" i="13" s="1"/>
  <c r="K100" i="13" s="1"/>
  <c r="K49" i="13"/>
  <c r="H49" i="13"/>
  <c r="H48" i="13"/>
  <c r="H99" i="13" s="1"/>
  <c r="H100" i="13" s="1"/>
  <c r="D49" i="13"/>
  <c r="D48" i="13"/>
  <c r="D99" i="13" s="1"/>
  <c r="D100" i="13" s="1"/>
  <c r="G48" i="13"/>
  <c r="G99" i="13" s="1"/>
  <c r="G100" i="13" s="1"/>
  <c r="G49" i="13"/>
  <c r="J48" i="13"/>
  <c r="J99" i="13" s="1"/>
  <c r="J100" i="13" s="1"/>
  <c r="J49" i="13"/>
  <c r="E49" i="13"/>
  <c r="E48" i="13"/>
  <c r="E99" i="13" s="1"/>
  <c r="E100" i="13" s="1"/>
  <c r="I49" i="13"/>
  <c r="I48" i="13"/>
  <c r="I99" i="13" s="1"/>
  <c r="I100" i="13" s="1"/>
  <c r="J66" i="2"/>
  <c r="J68" i="2" s="1"/>
  <c r="F66" i="2"/>
  <c r="F68" i="2" s="1"/>
  <c r="G66" i="2"/>
  <c r="D66" i="2"/>
  <c r="K66" i="2"/>
  <c r="E66" i="2"/>
  <c r="I66" i="2"/>
  <c r="H66" i="2"/>
  <c r="I59" i="18" l="1"/>
  <c r="I60" i="18" s="1"/>
  <c r="I57" i="15"/>
  <c r="I58" i="15" s="1"/>
  <c r="I61" i="15" s="1"/>
  <c r="I66" i="15" s="1"/>
  <c r="I102" i="13"/>
  <c r="J59" i="18"/>
  <c r="J60" i="18" s="1"/>
  <c r="J63" i="18" s="1"/>
  <c r="J64" i="18" s="1"/>
  <c r="J69" i="18" s="1"/>
  <c r="J57" i="15"/>
  <c r="J58" i="15" s="1"/>
  <c r="J61" i="15" s="1"/>
  <c r="J66" i="15" s="1"/>
  <c r="J102" i="13"/>
  <c r="K59" i="18"/>
  <c r="K60" i="18" s="1"/>
  <c r="K63" i="18" s="1"/>
  <c r="K64" i="18" s="1"/>
  <c r="K69" i="18" s="1"/>
  <c r="K57" i="15"/>
  <c r="K58" i="15" s="1"/>
  <c r="K61" i="15" s="1"/>
  <c r="K66" i="15" s="1"/>
  <c r="K102" i="13"/>
  <c r="D59" i="18"/>
  <c r="D60" i="18" s="1"/>
  <c r="D63" i="18" s="1"/>
  <c r="D64" i="18" s="1"/>
  <c r="D69" i="18" s="1"/>
  <c r="D57" i="15"/>
  <c r="D58" i="15" s="1"/>
  <c r="D61" i="15" s="1"/>
  <c r="D66" i="15" s="1"/>
  <c r="D102" i="13"/>
  <c r="E59" i="18"/>
  <c r="E60" i="18" s="1"/>
  <c r="E57" i="15"/>
  <c r="E58" i="15" s="1"/>
  <c r="E61" i="15" s="1"/>
  <c r="E66" i="15" s="1"/>
  <c r="E102" i="13"/>
  <c r="H59" i="18"/>
  <c r="H60" i="18" s="1"/>
  <c r="H57" i="15"/>
  <c r="H58" i="15" s="1"/>
  <c r="H61" i="15" s="1"/>
  <c r="H66" i="15" s="1"/>
  <c r="H102" i="13"/>
  <c r="G59" i="18"/>
  <c r="G60" i="18" s="1"/>
  <c r="G57" i="15"/>
  <c r="G58" i="15" s="1"/>
  <c r="G61" i="15" s="1"/>
  <c r="G66" i="15" s="1"/>
  <c r="G102" i="13"/>
  <c r="F59" i="18"/>
  <c r="F60" i="18" s="1"/>
  <c r="F63" i="18" s="1"/>
  <c r="F64" i="18" s="1"/>
  <c r="F69" i="18" s="1"/>
  <c r="F57" i="15"/>
  <c r="F58" i="15" s="1"/>
  <c r="F61" i="15" s="1"/>
  <c r="F66" i="15" s="1"/>
  <c r="F102" i="13"/>
  <c r="K134" i="13"/>
  <c r="K133" i="13" s="1"/>
  <c r="K135" i="13" s="1"/>
  <c r="H134" i="13"/>
  <c r="H133" i="13" s="1"/>
  <c r="H135" i="13" s="1"/>
  <c r="J134" i="13"/>
  <c r="J133" i="13" s="1"/>
  <c r="J135" i="13" s="1"/>
  <c r="D134" i="13"/>
  <c r="D133" i="13" s="1"/>
  <c r="D135" i="13" s="1"/>
  <c r="G134" i="13"/>
  <c r="G133" i="13" s="1"/>
  <c r="G135" i="13" s="1"/>
  <c r="E134" i="13"/>
  <c r="E133" i="13" s="1"/>
  <c r="E135" i="13" s="1"/>
  <c r="I134" i="13"/>
  <c r="I133" i="13" s="1"/>
  <c r="I135" i="13" s="1"/>
  <c r="F134" i="13"/>
  <c r="F133" i="13" s="1"/>
  <c r="F135" i="13" s="1"/>
  <c r="J30" i="12"/>
  <c r="J6" i="12" s="1"/>
  <c r="K29" i="12"/>
  <c r="K5" i="12" s="1"/>
  <c r="J4" i="12"/>
  <c r="E68" i="2"/>
  <c r="D68" i="2"/>
  <c r="G71" i="2"/>
  <c r="F70" i="2"/>
  <c r="G68" i="2"/>
  <c r="J70" i="2"/>
  <c r="K71" i="2"/>
  <c r="H68" i="2"/>
  <c r="I68" i="2"/>
  <c r="K68" i="2"/>
  <c r="K92" i="2" l="1"/>
  <c r="K93" i="15"/>
  <c r="L46" i="2"/>
  <c r="L49" i="2" s="1"/>
  <c r="L48" i="13" s="1"/>
  <c r="L99" i="13" s="1"/>
  <c r="L100" i="13" s="1"/>
  <c r="L46" i="15"/>
  <c r="L49" i="15" s="1"/>
  <c r="L67" i="15" s="1"/>
  <c r="J88" i="18"/>
  <c r="J89" i="18" s="1"/>
  <c r="J72" i="18"/>
  <c r="F84" i="15"/>
  <c r="F85" i="15" s="1"/>
  <c r="F69" i="15"/>
  <c r="G63" i="18"/>
  <c r="G64" i="18"/>
  <c r="G69" i="18" s="1"/>
  <c r="D84" i="15"/>
  <c r="D69" i="15"/>
  <c r="K88" i="18"/>
  <c r="K89" i="18" s="1"/>
  <c r="K72" i="18"/>
  <c r="G84" i="15"/>
  <c r="G85" i="15" s="1"/>
  <c r="G69" i="15"/>
  <c r="H63" i="18"/>
  <c r="H64" i="18" s="1"/>
  <c r="H69" i="18" s="1"/>
  <c r="F88" i="18"/>
  <c r="F89" i="18" s="1"/>
  <c r="F72" i="18"/>
  <c r="E84" i="15"/>
  <c r="E85" i="15" s="1"/>
  <c r="E69" i="15"/>
  <c r="D88" i="18"/>
  <c r="D72" i="18"/>
  <c r="I84" i="15"/>
  <c r="I85" i="15" s="1"/>
  <c r="I69" i="15"/>
  <c r="K84" i="15"/>
  <c r="K85" i="15" s="1"/>
  <c r="K69" i="15"/>
  <c r="H84" i="15"/>
  <c r="H85" i="15" s="1"/>
  <c r="H69" i="15"/>
  <c r="E63" i="18"/>
  <c r="E64" i="18"/>
  <c r="E69" i="18" s="1"/>
  <c r="J84" i="15"/>
  <c r="J85" i="15" s="1"/>
  <c r="J69" i="15"/>
  <c r="I63" i="18"/>
  <c r="I64" i="18"/>
  <c r="I69" i="18" s="1"/>
  <c r="L49" i="13"/>
  <c r="H70" i="2"/>
  <c r="I71" i="2"/>
  <c r="E71" i="2"/>
  <c r="F69" i="2" s="1"/>
  <c r="D70" i="2"/>
  <c r="D69" i="2" s="1"/>
  <c r="L66" i="2"/>
  <c r="L71" i="2"/>
  <c r="K70" i="2"/>
  <c r="G70" i="2"/>
  <c r="H71" i="2"/>
  <c r="E70" i="2"/>
  <c r="E69" i="2" s="1"/>
  <c r="F71" i="2"/>
  <c r="K28" i="12"/>
  <c r="I70" i="2"/>
  <c r="J71" i="2"/>
  <c r="H88" i="18" l="1"/>
  <c r="H89" i="18" s="1"/>
  <c r="H72" i="18"/>
  <c r="E88" i="18"/>
  <c r="E89" i="18" s="1"/>
  <c r="E72" i="18"/>
  <c r="F74" i="18"/>
  <c r="G75" i="18"/>
  <c r="D71" i="15"/>
  <c r="D70" i="15" s="1"/>
  <c r="D82" i="15" s="1"/>
  <c r="E72" i="15"/>
  <c r="G72" i="15"/>
  <c r="F71" i="15"/>
  <c r="D89" i="18"/>
  <c r="D85" i="15"/>
  <c r="I88" i="18"/>
  <c r="I89" i="18" s="1"/>
  <c r="I72" i="18"/>
  <c r="D74" i="18"/>
  <c r="D73" i="18" s="1"/>
  <c r="E75" i="18"/>
  <c r="H72" i="15"/>
  <c r="G71" i="15"/>
  <c r="K72" i="15"/>
  <c r="J71" i="15"/>
  <c r="I72" i="15"/>
  <c r="H71" i="15"/>
  <c r="J72" i="15"/>
  <c r="I71" i="15"/>
  <c r="E71" i="15"/>
  <c r="E70" i="15" s="1"/>
  <c r="E82" i="15" s="1"/>
  <c r="E83" i="15" s="1"/>
  <c r="E86" i="15" s="1"/>
  <c r="F72" i="15"/>
  <c r="L75" i="18"/>
  <c r="K74" i="18"/>
  <c r="G88" i="18"/>
  <c r="G89" i="18" s="1"/>
  <c r="G72" i="18"/>
  <c r="K75" i="18"/>
  <c r="J74" i="18"/>
  <c r="K71" i="15"/>
  <c r="L72" i="15"/>
  <c r="L59" i="18"/>
  <c r="L60" i="18" s="1"/>
  <c r="L57" i="15"/>
  <c r="L58" i="15" s="1"/>
  <c r="L61" i="15" s="1"/>
  <c r="L66" i="15" s="1"/>
  <c r="L102" i="13"/>
  <c r="D81" i="2"/>
  <c r="D82" i="2" s="1"/>
  <c r="D116" i="13"/>
  <c r="D117" i="13" s="1"/>
  <c r="D138" i="13" s="1"/>
  <c r="D141" i="13" s="1"/>
  <c r="F81" i="2"/>
  <c r="F82" i="2" s="1"/>
  <c r="F85" i="2" s="1"/>
  <c r="F116" i="13"/>
  <c r="F117" i="13" s="1"/>
  <c r="F138" i="13" s="1"/>
  <c r="F141" i="13" s="1"/>
  <c r="L134" i="13"/>
  <c r="L133" i="13" s="1"/>
  <c r="L135" i="13" s="1"/>
  <c r="E81" i="2"/>
  <c r="E82" i="2" s="1"/>
  <c r="E85" i="2" s="1"/>
  <c r="E116" i="13"/>
  <c r="E117" i="13" s="1"/>
  <c r="E138" i="13" s="1"/>
  <c r="E141" i="13" s="1"/>
  <c r="J69" i="2"/>
  <c r="K69" i="2"/>
  <c r="D93" i="2"/>
  <c r="I69" i="2"/>
  <c r="K4" i="12"/>
  <c r="K30" i="12"/>
  <c r="K6" i="12" s="1"/>
  <c r="L29" i="12"/>
  <c r="L5" i="12" s="1"/>
  <c r="G69" i="2"/>
  <c r="L68" i="2"/>
  <c r="H69" i="2"/>
  <c r="M46" i="2" l="1"/>
  <c r="M49" i="2" s="1"/>
  <c r="M46" i="15"/>
  <c r="M49" i="15" s="1"/>
  <c r="M67" i="15" s="1"/>
  <c r="H70" i="15"/>
  <c r="H82" i="15" s="1"/>
  <c r="H83" i="15" s="1"/>
  <c r="H86" i="15" s="1"/>
  <c r="G70" i="15"/>
  <c r="G82" i="15" s="1"/>
  <c r="G83" i="15" s="1"/>
  <c r="G86" i="15" s="1"/>
  <c r="L92" i="2"/>
  <c r="L93" i="15"/>
  <c r="K70" i="15"/>
  <c r="K82" i="15" s="1"/>
  <c r="K83" i="15" s="1"/>
  <c r="K86" i="15" s="1"/>
  <c r="H75" i="18"/>
  <c r="G74" i="18"/>
  <c r="I74" i="18"/>
  <c r="J75" i="18"/>
  <c r="D83" i="15"/>
  <c r="E74" i="18"/>
  <c r="E73" i="18" s="1"/>
  <c r="F75" i="18"/>
  <c r="J73" i="18" s="1"/>
  <c r="L84" i="15"/>
  <c r="L69" i="15"/>
  <c r="I70" i="15"/>
  <c r="I82" i="15" s="1"/>
  <c r="I83" i="15" s="1"/>
  <c r="I86" i="15" s="1"/>
  <c r="J70" i="15"/>
  <c r="J82" i="15" s="1"/>
  <c r="J83" i="15" s="1"/>
  <c r="J86" i="15" s="1"/>
  <c r="D94" i="15"/>
  <c r="F70" i="15"/>
  <c r="F82" i="15" s="1"/>
  <c r="F83" i="15" s="1"/>
  <c r="F86" i="15" s="1"/>
  <c r="I75" i="18"/>
  <c r="H74" i="18"/>
  <c r="H73" i="18" s="1"/>
  <c r="G91" i="15"/>
  <c r="H91" i="15" s="1"/>
  <c r="I91" i="15" s="1"/>
  <c r="J91" i="15" s="1"/>
  <c r="K91" i="15" s="1"/>
  <c r="L63" i="18"/>
  <c r="L64" i="18" s="1"/>
  <c r="L69" i="18" s="1"/>
  <c r="D86" i="18"/>
  <c r="D76" i="18"/>
  <c r="D91" i="15"/>
  <c r="E91" i="15" s="1"/>
  <c r="F91" i="15" s="1"/>
  <c r="F73" i="18"/>
  <c r="D90" i="2"/>
  <c r="E90" i="2" s="1"/>
  <c r="F90" i="2" s="1"/>
  <c r="H81" i="2"/>
  <c r="H82" i="2" s="1"/>
  <c r="H85" i="2" s="1"/>
  <c r="H116" i="13"/>
  <c r="H117" i="13" s="1"/>
  <c r="H138" i="13" s="1"/>
  <c r="H141" i="13" s="1"/>
  <c r="I81" i="2"/>
  <c r="I82" i="2" s="1"/>
  <c r="I85" i="2" s="1"/>
  <c r="I116" i="13"/>
  <c r="I117" i="13" s="1"/>
  <c r="I138" i="13" s="1"/>
  <c r="I141" i="13" s="1"/>
  <c r="K81" i="2"/>
  <c r="K82" i="2" s="1"/>
  <c r="K85" i="2" s="1"/>
  <c r="K116" i="13"/>
  <c r="K117" i="13" s="1"/>
  <c r="K138" i="13" s="1"/>
  <c r="K141" i="13" s="1"/>
  <c r="G81" i="2"/>
  <c r="G82" i="2" s="1"/>
  <c r="G85" i="2" s="1"/>
  <c r="G116" i="13"/>
  <c r="G117" i="13" s="1"/>
  <c r="G138" i="13" s="1"/>
  <c r="G141" i="13" s="1"/>
  <c r="J81" i="2"/>
  <c r="J82" i="2" s="1"/>
  <c r="J85" i="2" s="1"/>
  <c r="J116" i="13"/>
  <c r="J117" i="13" s="1"/>
  <c r="J138" i="13" s="1"/>
  <c r="J141" i="13" s="1"/>
  <c r="M49" i="13"/>
  <c r="M48" i="13"/>
  <c r="M99" i="13" s="1"/>
  <c r="M100" i="13" s="1"/>
  <c r="M71" i="2"/>
  <c r="L70" i="2"/>
  <c r="L69" i="2" s="1"/>
  <c r="D85" i="2"/>
  <c r="M66" i="2"/>
  <c r="L28" i="12"/>
  <c r="D94" i="2"/>
  <c r="E93" i="2"/>
  <c r="K73" i="18" l="1"/>
  <c r="I73" i="18"/>
  <c r="G73" i="18"/>
  <c r="G76" i="18" s="1"/>
  <c r="K76" i="18"/>
  <c r="K86" i="18"/>
  <c r="K87" i="18" s="1"/>
  <c r="K90" i="18" s="1"/>
  <c r="D87" i="18"/>
  <c r="D95" i="18"/>
  <c r="D98" i="18"/>
  <c r="D95" i="15"/>
  <c r="E94" i="15"/>
  <c r="E76" i="18"/>
  <c r="E86" i="18"/>
  <c r="E87" i="18" s="1"/>
  <c r="E90" i="18" s="1"/>
  <c r="F76" i="18"/>
  <c r="F86" i="18"/>
  <c r="F87" i="18" s="1"/>
  <c r="F90" i="18" s="1"/>
  <c r="L88" i="18"/>
  <c r="L72" i="18"/>
  <c r="H86" i="18"/>
  <c r="H87" i="18" s="1"/>
  <c r="H90" i="18" s="1"/>
  <c r="H76" i="18"/>
  <c r="L71" i="15"/>
  <c r="L70" i="15" s="1"/>
  <c r="L82" i="15" s="1"/>
  <c r="L83" i="15" s="1"/>
  <c r="M72" i="15"/>
  <c r="I76" i="18"/>
  <c r="I86" i="18"/>
  <c r="L85" i="15"/>
  <c r="D86" i="15"/>
  <c r="G86" i="18"/>
  <c r="G87" i="18" s="1"/>
  <c r="G90" i="18" s="1"/>
  <c r="L91" i="15"/>
  <c r="J86" i="18"/>
  <c r="J87" i="18" s="1"/>
  <c r="J90" i="18" s="1"/>
  <c r="J76" i="18"/>
  <c r="M59" i="18"/>
  <c r="M60" i="18" s="1"/>
  <c r="M57" i="15"/>
  <c r="M58" i="15" s="1"/>
  <c r="M61" i="15" s="1"/>
  <c r="M66" i="15" s="1"/>
  <c r="M102" i="13"/>
  <c r="L81" i="2"/>
  <c r="L82" i="2" s="1"/>
  <c r="L85" i="2" s="1"/>
  <c r="L116" i="13"/>
  <c r="L117" i="13" s="1"/>
  <c r="L138" i="13" s="1"/>
  <c r="L141" i="13" s="1"/>
  <c r="M134" i="13"/>
  <c r="M133" i="13" s="1"/>
  <c r="M135" i="13" s="1"/>
  <c r="G90" i="2"/>
  <c r="H90" i="2" s="1"/>
  <c r="I90" i="2" s="1"/>
  <c r="J90" i="2" s="1"/>
  <c r="K90" i="2" s="1"/>
  <c r="M68" i="2"/>
  <c r="E94" i="2"/>
  <c r="F93" i="2"/>
  <c r="L30" i="12"/>
  <c r="L6" i="12" s="1"/>
  <c r="L4" i="12"/>
  <c r="M29" i="12"/>
  <c r="M5" i="12" s="1"/>
  <c r="N46" i="2" l="1"/>
  <c r="N49" i="2" s="1"/>
  <c r="N46" i="15"/>
  <c r="N49" i="15" s="1"/>
  <c r="N67" i="15" s="1"/>
  <c r="M92" i="2"/>
  <c r="M93" i="15"/>
  <c r="M84" i="15"/>
  <c r="M69" i="15"/>
  <c r="F94" i="15"/>
  <c r="E95" i="15"/>
  <c r="M63" i="18"/>
  <c r="M64" i="18"/>
  <c r="M69" i="18" s="1"/>
  <c r="D90" i="18"/>
  <c r="M75" i="18"/>
  <c r="L74" i="18"/>
  <c r="L73" i="18" s="1"/>
  <c r="D99" i="18"/>
  <c r="E98" i="18"/>
  <c r="I87" i="18"/>
  <c r="I90" i="18" s="1"/>
  <c r="L86" i="15"/>
  <c r="L89" i="18"/>
  <c r="E95" i="18"/>
  <c r="F95" i="18" s="1"/>
  <c r="G95" i="18" s="1"/>
  <c r="H95" i="18" s="1"/>
  <c r="I95" i="18" s="1"/>
  <c r="J95" i="18" s="1"/>
  <c r="K95" i="18" s="1"/>
  <c r="L90" i="2"/>
  <c r="N48" i="13"/>
  <c r="N99" i="13" s="1"/>
  <c r="N100" i="13" s="1"/>
  <c r="N49" i="13"/>
  <c r="M28" i="12"/>
  <c r="M30" i="12" s="1"/>
  <c r="M6" i="12" s="1"/>
  <c r="M70" i="2"/>
  <c r="M69" i="2" s="1"/>
  <c r="N71" i="2"/>
  <c r="F94" i="2"/>
  <c r="G93" i="2"/>
  <c r="H93" i="2" s="1"/>
  <c r="N66" i="2"/>
  <c r="N59" i="18" l="1"/>
  <c r="N60" i="18" s="1"/>
  <c r="N57" i="15"/>
  <c r="N58" i="15" s="1"/>
  <c r="N61" i="15" s="1"/>
  <c r="N66" i="15" s="1"/>
  <c r="N102" i="13"/>
  <c r="G94" i="15"/>
  <c r="F95" i="15"/>
  <c r="L86" i="18"/>
  <c r="L76" i="18"/>
  <c r="M88" i="18"/>
  <c r="M72" i="18"/>
  <c r="N72" i="15"/>
  <c r="M71" i="15"/>
  <c r="M70" i="15" s="1"/>
  <c r="M82" i="15" s="1"/>
  <c r="F98" i="18"/>
  <c r="E99" i="18"/>
  <c r="M85" i="15"/>
  <c r="N134" i="13"/>
  <c r="N133" i="13" s="1"/>
  <c r="N135" i="13" s="1"/>
  <c r="M81" i="2"/>
  <c r="M90" i="2" s="1"/>
  <c r="M116" i="13"/>
  <c r="M117" i="13" s="1"/>
  <c r="M138" i="13" s="1"/>
  <c r="M141" i="13" s="1"/>
  <c r="N29" i="12"/>
  <c r="N5" i="12" s="1"/>
  <c r="M4" i="12"/>
  <c r="G94" i="2"/>
  <c r="N28" i="12"/>
  <c r="N68" i="2"/>
  <c r="N92" i="2" l="1"/>
  <c r="N93" i="15"/>
  <c r="O46" i="2"/>
  <c r="O49" i="2" s="1"/>
  <c r="O49" i="13" s="1"/>
  <c r="O46" i="15"/>
  <c r="O49" i="15" s="1"/>
  <c r="O67" i="15" s="1"/>
  <c r="L87" i="18"/>
  <c r="F99" i="18"/>
  <c r="G98" i="18"/>
  <c r="M74" i="18"/>
  <c r="M73" i="18" s="1"/>
  <c r="N75" i="18"/>
  <c r="L95" i="18"/>
  <c r="M89" i="18"/>
  <c r="G95" i="15"/>
  <c r="H94" i="15"/>
  <c r="N84" i="15"/>
  <c r="N69" i="15"/>
  <c r="M83" i="15"/>
  <c r="M91" i="15"/>
  <c r="N63" i="18"/>
  <c r="N64" i="18"/>
  <c r="N69" i="18" s="1"/>
  <c r="M82" i="2"/>
  <c r="M85" i="2" s="1"/>
  <c r="O66" i="2"/>
  <c r="O68" i="2" s="1"/>
  <c r="N70" i="2"/>
  <c r="N69" i="2" s="1"/>
  <c r="O71" i="2"/>
  <c r="I93" i="2"/>
  <c r="H94" i="2"/>
  <c r="N30" i="12"/>
  <c r="N6" i="12" s="1"/>
  <c r="N4" i="12"/>
  <c r="O29" i="12"/>
  <c r="O5" i="12" s="1"/>
  <c r="O48" i="13" l="1"/>
  <c r="O99" i="13" s="1"/>
  <c r="O100" i="13" s="1"/>
  <c r="P46" i="2"/>
  <c r="P49" i="2" s="1"/>
  <c r="P46" i="15"/>
  <c r="P49" i="15" s="1"/>
  <c r="P67" i="15" s="1"/>
  <c r="O92" i="2"/>
  <c r="O93" i="15"/>
  <c r="N85" i="15"/>
  <c r="I94" i="15"/>
  <c r="H95" i="15"/>
  <c r="N88" i="18"/>
  <c r="N72" i="18"/>
  <c r="M86" i="15"/>
  <c r="G99" i="18"/>
  <c r="H98" i="18"/>
  <c r="M95" i="18"/>
  <c r="O59" i="18"/>
  <c r="O60" i="18" s="1"/>
  <c r="O63" i="18" s="1"/>
  <c r="O64" i="18" s="1"/>
  <c r="O69" i="18" s="1"/>
  <c r="O57" i="15"/>
  <c r="O58" i="15" s="1"/>
  <c r="O61" i="15" s="1"/>
  <c r="O66" i="15" s="1"/>
  <c r="O102" i="13"/>
  <c r="N71" i="15"/>
  <c r="N70" i="15" s="1"/>
  <c r="N82" i="15" s="1"/>
  <c r="O72" i="15"/>
  <c r="M76" i="18"/>
  <c r="M86" i="18"/>
  <c r="L90" i="18"/>
  <c r="N81" i="2"/>
  <c r="N90" i="2" s="1"/>
  <c r="N116" i="13"/>
  <c r="N117" i="13" s="1"/>
  <c r="N138" i="13" s="1"/>
  <c r="N141" i="13" s="1"/>
  <c r="O134" i="13"/>
  <c r="O133" i="13" s="1"/>
  <c r="O135" i="13" s="1"/>
  <c r="P49" i="13"/>
  <c r="P48" i="13"/>
  <c r="P99" i="13" s="1"/>
  <c r="P100" i="13" s="1"/>
  <c r="O28" i="12"/>
  <c r="O30" i="12" s="1"/>
  <c r="O6" i="12" s="1"/>
  <c r="J93" i="2"/>
  <c r="I94" i="2"/>
  <c r="P66" i="2"/>
  <c r="P71" i="2"/>
  <c r="O70" i="2"/>
  <c r="O69" i="2" s="1"/>
  <c r="N82" i="2" l="1"/>
  <c r="N85" i="2" s="1"/>
  <c r="M87" i="18"/>
  <c r="H99" i="18"/>
  <c r="I98" i="18"/>
  <c r="O84" i="15"/>
  <c r="O85" i="15" s="1"/>
  <c r="O69" i="15"/>
  <c r="O75" i="18"/>
  <c r="N74" i="18"/>
  <c r="N73" i="18" s="1"/>
  <c r="N83" i="15"/>
  <c r="J94" i="15"/>
  <c r="I95" i="15"/>
  <c r="P59" i="18"/>
  <c r="P60" i="18" s="1"/>
  <c r="P63" i="18" s="1"/>
  <c r="P64" i="18" s="1"/>
  <c r="P69" i="18" s="1"/>
  <c r="P57" i="15"/>
  <c r="P58" i="15" s="1"/>
  <c r="P61" i="15" s="1"/>
  <c r="P66" i="15" s="1"/>
  <c r="P102" i="13"/>
  <c r="O88" i="18"/>
  <c r="O89" i="18" s="1"/>
  <c r="O72" i="18"/>
  <c r="N91" i="15"/>
  <c r="N89" i="18"/>
  <c r="O81" i="2"/>
  <c r="O82" i="2" s="1"/>
  <c r="O85" i="2" s="1"/>
  <c r="O116" i="13"/>
  <c r="O117" i="13" s="1"/>
  <c r="O138" i="13" s="1"/>
  <c r="O141" i="13" s="1"/>
  <c r="P134" i="13"/>
  <c r="P133" i="13" s="1"/>
  <c r="P135" i="13" s="1"/>
  <c r="P29" i="12"/>
  <c r="P5" i="12" s="1"/>
  <c r="O4" i="12"/>
  <c r="J94" i="2"/>
  <c r="K93" i="2"/>
  <c r="P68" i="2"/>
  <c r="P92" i="2" l="1"/>
  <c r="P93" i="15"/>
  <c r="Q46" i="2"/>
  <c r="Q49" i="2" s="1"/>
  <c r="Q46" i="15"/>
  <c r="Q49" i="15" s="1"/>
  <c r="Q67" i="15" s="1"/>
  <c r="J95" i="15"/>
  <c r="K94" i="15"/>
  <c r="P88" i="18"/>
  <c r="P89" i="18" s="1"/>
  <c r="P72" i="18"/>
  <c r="P72" i="15"/>
  <c r="O71" i="15"/>
  <c r="O70" i="15" s="1"/>
  <c r="O82" i="15" s="1"/>
  <c r="O83" i="15" s="1"/>
  <c r="O86" i="15" s="1"/>
  <c r="N76" i="18"/>
  <c r="N86" i="18"/>
  <c r="I99" i="18"/>
  <c r="J98" i="18"/>
  <c r="P84" i="15"/>
  <c r="P85" i="15" s="1"/>
  <c r="P69" i="15"/>
  <c r="P75" i="18"/>
  <c r="O74" i="18"/>
  <c r="O73" i="18" s="1"/>
  <c r="N86" i="15"/>
  <c r="M90" i="18"/>
  <c r="O90" i="2"/>
  <c r="Q49" i="13"/>
  <c r="Q48" i="13"/>
  <c r="Q99" i="13" s="1"/>
  <c r="Q100" i="13" s="1"/>
  <c r="P28" i="12"/>
  <c r="P30" i="12" s="1"/>
  <c r="P6" i="12" s="1"/>
  <c r="P70" i="2"/>
  <c r="P69" i="2" s="1"/>
  <c r="Q71" i="2"/>
  <c r="Q29" i="12"/>
  <c r="Q5" i="12" s="1"/>
  <c r="Q66" i="2"/>
  <c r="K94" i="2"/>
  <c r="L93" i="2"/>
  <c r="R46" i="2" l="1"/>
  <c r="R49" i="2" s="1"/>
  <c r="R46" i="15"/>
  <c r="R49" i="15" s="1"/>
  <c r="R67" i="15" s="1"/>
  <c r="O91" i="15"/>
  <c r="Q57" i="15"/>
  <c r="Q58" i="15" s="1"/>
  <c r="Q61" i="15" s="1"/>
  <c r="Q66" i="15" s="1"/>
  <c r="Q59" i="18"/>
  <c r="Q60" i="18" s="1"/>
  <c r="Q63" i="18" s="1"/>
  <c r="Q64" i="18" s="1"/>
  <c r="Q69" i="18" s="1"/>
  <c r="Q102" i="13"/>
  <c r="L94" i="15"/>
  <c r="K95" i="15"/>
  <c r="O86" i="18"/>
  <c r="O87" i="18" s="1"/>
  <c r="O90" i="18" s="1"/>
  <c r="O76" i="18"/>
  <c r="J99" i="18"/>
  <c r="K98" i="18"/>
  <c r="P71" i="15"/>
  <c r="P70" i="15" s="1"/>
  <c r="P82" i="15" s="1"/>
  <c r="P83" i="15" s="1"/>
  <c r="P86" i="15" s="1"/>
  <c r="Q72" i="15"/>
  <c r="N87" i="18"/>
  <c r="N90" i="18" s="1"/>
  <c r="N95" i="18"/>
  <c r="O95" i="18" s="1"/>
  <c r="Q75" i="18"/>
  <c r="P74" i="18"/>
  <c r="P73" i="18" s="1"/>
  <c r="P81" i="2"/>
  <c r="P116" i="13"/>
  <c r="P117" i="13" s="1"/>
  <c r="P138" i="13" s="1"/>
  <c r="P141" i="13" s="1"/>
  <c r="Q134" i="13"/>
  <c r="Q133" i="13" s="1"/>
  <c r="Q135" i="13" s="1"/>
  <c r="R48" i="13"/>
  <c r="R99" i="13" s="1"/>
  <c r="R100" i="13" s="1"/>
  <c r="R49" i="13"/>
  <c r="P4" i="12"/>
  <c r="Q28" i="12"/>
  <c r="R29" i="12" s="1"/>
  <c r="R5" i="12" s="1"/>
  <c r="R66" i="2"/>
  <c r="L94" i="2"/>
  <c r="M93" i="2"/>
  <c r="Q68" i="2"/>
  <c r="Q92" i="2" l="1"/>
  <c r="Q93" i="15"/>
  <c r="S46" i="2"/>
  <c r="S49" i="2" s="1"/>
  <c r="S46" i="15"/>
  <c r="S49" i="15" s="1"/>
  <c r="S67" i="15" s="1"/>
  <c r="Q88" i="18"/>
  <c r="Q89" i="18" s="1"/>
  <c r="Q72" i="18"/>
  <c r="K99" i="18"/>
  <c r="L98" i="18"/>
  <c r="Q84" i="15"/>
  <c r="Q85" i="15" s="1"/>
  <c r="Q69" i="15"/>
  <c r="R59" i="18"/>
  <c r="R60" i="18" s="1"/>
  <c r="R63" i="18" s="1"/>
  <c r="R64" i="18" s="1"/>
  <c r="R69" i="18" s="1"/>
  <c r="R57" i="15"/>
  <c r="R58" i="15" s="1"/>
  <c r="R61" i="15" s="1"/>
  <c r="R66" i="15" s="1"/>
  <c r="R102" i="13"/>
  <c r="P86" i="18"/>
  <c r="P87" i="18" s="1"/>
  <c r="P90" i="18" s="1"/>
  <c r="P76" i="18"/>
  <c r="L95" i="15"/>
  <c r="M94" i="15"/>
  <c r="P91" i="15"/>
  <c r="R134" i="13"/>
  <c r="R133" i="13" s="1"/>
  <c r="R135" i="13" s="1"/>
  <c r="P82" i="2"/>
  <c r="P85" i="2" s="1"/>
  <c r="P90" i="2"/>
  <c r="S48" i="13"/>
  <c r="S99" i="13" s="1"/>
  <c r="S100" i="13" s="1"/>
  <c r="S49" i="13"/>
  <c r="Q4" i="12"/>
  <c r="Q30" i="12"/>
  <c r="Q6" i="12" s="1"/>
  <c r="S66" i="2"/>
  <c r="M94" i="2"/>
  <c r="N93" i="2"/>
  <c r="Q70" i="2"/>
  <c r="Q69" i="2" s="1"/>
  <c r="R71" i="2"/>
  <c r="R28" i="12"/>
  <c r="R68" i="2"/>
  <c r="R92" i="2" l="1"/>
  <c r="R93" i="15"/>
  <c r="R72" i="15"/>
  <c r="Q71" i="15"/>
  <c r="Q70" i="15" s="1"/>
  <c r="Q82" i="15" s="1"/>
  <c r="Q83" i="15" s="1"/>
  <c r="Q86" i="15" s="1"/>
  <c r="P95" i="18"/>
  <c r="S59" i="18"/>
  <c r="S60" i="18" s="1"/>
  <c r="S57" i="15"/>
  <c r="S58" i="15" s="1"/>
  <c r="S61" i="15" s="1"/>
  <c r="S66" i="15" s="1"/>
  <c r="S102" i="13"/>
  <c r="M95" i="15"/>
  <c r="N94" i="15"/>
  <c r="R75" i="18"/>
  <c r="Q74" i="18"/>
  <c r="Q73" i="18" s="1"/>
  <c r="R88" i="18"/>
  <c r="R89" i="18" s="1"/>
  <c r="R72" i="18"/>
  <c r="R84" i="15"/>
  <c r="R85" i="15" s="1"/>
  <c r="R69" i="15"/>
  <c r="L99" i="18"/>
  <c r="M98" i="18"/>
  <c r="S134" i="13"/>
  <c r="S133" i="13" s="1"/>
  <c r="S135" i="13" s="1"/>
  <c r="Q81" i="2"/>
  <c r="Q82" i="2" s="1"/>
  <c r="Q85" i="2" s="1"/>
  <c r="Q116" i="13"/>
  <c r="Q117" i="13" s="1"/>
  <c r="Q138" i="13" s="1"/>
  <c r="Q141" i="13" s="1"/>
  <c r="R4" i="12"/>
  <c r="R30" i="12"/>
  <c r="R6" i="12" s="1"/>
  <c r="S29" i="12"/>
  <c r="S5" i="12" s="1"/>
  <c r="S28" i="12"/>
  <c r="S68" i="2"/>
  <c r="R70" i="2"/>
  <c r="R69" i="2" s="1"/>
  <c r="S71" i="2"/>
  <c r="N94" i="2"/>
  <c r="O93" i="2"/>
  <c r="S92" i="2" l="1"/>
  <c r="S93" i="15"/>
  <c r="T46" i="2"/>
  <c r="T49" i="2" s="1"/>
  <c r="T46" i="15"/>
  <c r="T49" i="15" s="1"/>
  <c r="T67" i="15" s="1"/>
  <c r="R74" i="18"/>
  <c r="R73" i="18" s="1"/>
  <c r="S75" i="18"/>
  <c r="S63" i="18"/>
  <c r="S64" i="18"/>
  <c r="S69" i="18" s="1"/>
  <c r="S72" i="15"/>
  <c r="R71" i="15"/>
  <c r="R70" i="15" s="1"/>
  <c r="R82" i="15" s="1"/>
  <c r="R83" i="15" s="1"/>
  <c r="R86" i="15" s="1"/>
  <c r="N95" i="15"/>
  <c r="O94" i="15"/>
  <c r="Q86" i="18"/>
  <c r="Q87" i="18" s="1"/>
  <c r="Q90" i="18" s="1"/>
  <c r="Q76" i="18"/>
  <c r="M99" i="18"/>
  <c r="N98" i="18"/>
  <c r="Q91" i="15"/>
  <c r="R91" i="15" s="1"/>
  <c r="S84" i="15"/>
  <c r="S85" i="15" s="1"/>
  <c r="S69" i="15"/>
  <c r="Q90" i="2"/>
  <c r="R81" i="2"/>
  <c r="R82" i="2" s="1"/>
  <c r="R85" i="2" s="1"/>
  <c r="R116" i="13"/>
  <c r="R117" i="13" s="1"/>
  <c r="R138" i="13" s="1"/>
  <c r="R141" i="13" s="1"/>
  <c r="T49" i="13"/>
  <c r="T48" i="13"/>
  <c r="T99" i="13" s="1"/>
  <c r="T100" i="13" s="1"/>
  <c r="T66" i="2"/>
  <c r="S30" i="12"/>
  <c r="S6" i="12" s="1"/>
  <c r="S4" i="12"/>
  <c r="T29" i="12"/>
  <c r="T5" i="12" s="1"/>
  <c r="O94" i="2"/>
  <c r="P93" i="2"/>
  <c r="T71" i="2"/>
  <c r="S70" i="2"/>
  <c r="S69" i="2" s="1"/>
  <c r="U46" i="2" l="1"/>
  <c r="U49" i="2" s="1"/>
  <c r="U46" i="15"/>
  <c r="U49" i="15" s="1"/>
  <c r="U67" i="15" s="1"/>
  <c r="T92" i="2"/>
  <c r="T93" i="15"/>
  <c r="Q95" i="18"/>
  <c r="T72" i="15"/>
  <c r="S71" i="15"/>
  <c r="S70" i="15" s="1"/>
  <c r="S82" i="15" s="1"/>
  <c r="S83" i="15" s="1"/>
  <c r="S86" i="15" s="1"/>
  <c r="S91" i="15"/>
  <c r="S88" i="18"/>
  <c r="S89" i="18" s="1"/>
  <c r="S72" i="18"/>
  <c r="T59" i="18"/>
  <c r="T60" i="18" s="1"/>
  <c r="T63" i="18" s="1"/>
  <c r="T64" i="18" s="1"/>
  <c r="T69" i="18" s="1"/>
  <c r="T57" i="15"/>
  <c r="T58" i="15" s="1"/>
  <c r="T61" i="15" s="1"/>
  <c r="T66" i="15" s="1"/>
  <c r="T102" i="13"/>
  <c r="N99" i="18"/>
  <c r="O98" i="18"/>
  <c r="O95" i="15"/>
  <c r="P94" i="15"/>
  <c r="R86" i="18"/>
  <c r="R87" i="18" s="1"/>
  <c r="R90" i="18" s="1"/>
  <c r="R76" i="18"/>
  <c r="T134" i="13"/>
  <c r="T133" i="13" s="1"/>
  <c r="T135" i="13" s="1"/>
  <c r="R90" i="2"/>
  <c r="S81" i="2"/>
  <c r="S82" i="2" s="1"/>
  <c r="S85" i="2" s="1"/>
  <c r="S116" i="13"/>
  <c r="S117" i="13" s="1"/>
  <c r="S138" i="13" s="1"/>
  <c r="S141" i="13" s="1"/>
  <c r="U49" i="13"/>
  <c r="U48" i="13"/>
  <c r="U99" i="13" s="1"/>
  <c r="U100" i="13" s="1"/>
  <c r="U66" i="2"/>
  <c r="P94" i="2"/>
  <c r="Q93" i="2"/>
  <c r="T28" i="12"/>
  <c r="T68" i="2"/>
  <c r="T88" i="18" l="1"/>
  <c r="T89" i="18" s="1"/>
  <c r="T72" i="18"/>
  <c r="O99" i="18"/>
  <c r="P98" i="18"/>
  <c r="T75" i="18"/>
  <c r="S74" i="18"/>
  <c r="S73" i="18" s="1"/>
  <c r="T84" i="15"/>
  <c r="T85" i="15" s="1"/>
  <c r="T69" i="15"/>
  <c r="U59" i="18"/>
  <c r="U60" i="18" s="1"/>
  <c r="U57" i="15"/>
  <c r="U58" i="15" s="1"/>
  <c r="U61" i="15" s="1"/>
  <c r="U66" i="15" s="1"/>
  <c r="U102" i="13"/>
  <c r="Q94" i="15"/>
  <c r="P95" i="15"/>
  <c r="R95" i="18"/>
  <c r="S90" i="2"/>
  <c r="U134" i="13"/>
  <c r="U133" i="13" s="1"/>
  <c r="U135" i="13" s="1"/>
  <c r="T30" i="12"/>
  <c r="T6" i="12" s="1"/>
  <c r="T4" i="12"/>
  <c r="U29" i="12"/>
  <c r="U5" i="12" s="1"/>
  <c r="U68" i="2"/>
  <c r="U71" i="2"/>
  <c r="T70" i="2"/>
  <c r="T69" i="2" s="1"/>
  <c r="Q94" i="2"/>
  <c r="R93" i="2"/>
  <c r="V46" i="2" l="1"/>
  <c r="V49" i="2" s="1"/>
  <c r="V46" i="15"/>
  <c r="V49" i="15" s="1"/>
  <c r="V67" i="15" s="1"/>
  <c r="U92" i="2"/>
  <c r="U93" i="15"/>
  <c r="T71" i="15"/>
  <c r="T70" i="15" s="1"/>
  <c r="T82" i="15" s="1"/>
  <c r="T83" i="15" s="1"/>
  <c r="T86" i="15" s="1"/>
  <c r="U72" i="15"/>
  <c r="P99" i="18"/>
  <c r="Q98" i="18"/>
  <c r="U63" i="18"/>
  <c r="U64" i="18"/>
  <c r="U69" i="18" s="1"/>
  <c r="T74" i="18"/>
  <c r="T73" i="18" s="1"/>
  <c r="U75" i="18"/>
  <c r="U84" i="15"/>
  <c r="U85" i="15" s="1"/>
  <c r="U69" i="15"/>
  <c r="S76" i="18"/>
  <c r="S86" i="18"/>
  <c r="S87" i="18" s="1"/>
  <c r="S90" i="18" s="1"/>
  <c r="R94" i="15"/>
  <c r="Q95" i="15"/>
  <c r="T91" i="15"/>
  <c r="T81" i="2"/>
  <c r="T82" i="2" s="1"/>
  <c r="T85" i="2" s="1"/>
  <c r="T116" i="13"/>
  <c r="T117" i="13" s="1"/>
  <c r="T138" i="13" s="1"/>
  <c r="T141" i="13" s="1"/>
  <c r="V48" i="13"/>
  <c r="V99" i="13" s="1"/>
  <c r="V100" i="13" s="1"/>
  <c r="V49" i="13"/>
  <c r="U28" i="12"/>
  <c r="V29" i="12" s="1"/>
  <c r="V5" i="12" s="1"/>
  <c r="V66" i="2"/>
  <c r="R94" i="2"/>
  <c r="S93" i="2"/>
  <c r="V71" i="2"/>
  <c r="U70" i="2"/>
  <c r="U69" i="2" s="1"/>
  <c r="W46" i="2" l="1"/>
  <c r="W49" i="2" s="1"/>
  <c r="W46" i="15"/>
  <c r="W49" i="15" s="1"/>
  <c r="W67" i="15" s="1"/>
  <c r="V59" i="18"/>
  <c r="V60" i="18" s="1"/>
  <c r="V63" i="18" s="1"/>
  <c r="V64" i="18" s="1"/>
  <c r="V69" i="18" s="1"/>
  <c r="V57" i="15"/>
  <c r="V58" i="15" s="1"/>
  <c r="V61" i="15" s="1"/>
  <c r="V66" i="15" s="1"/>
  <c r="V102" i="13"/>
  <c r="U71" i="15"/>
  <c r="U70" i="15" s="1"/>
  <c r="U82" i="15" s="1"/>
  <c r="U83" i="15" s="1"/>
  <c r="U86" i="15" s="1"/>
  <c r="V72" i="15"/>
  <c r="U88" i="18"/>
  <c r="U89" i="18" s="1"/>
  <c r="U72" i="18"/>
  <c r="T86" i="18"/>
  <c r="T87" i="18" s="1"/>
  <c r="T90" i="18" s="1"/>
  <c r="T76" i="18"/>
  <c r="Q99" i="18"/>
  <c r="R98" i="18"/>
  <c r="S94" i="15"/>
  <c r="R95" i="15"/>
  <c r="S95" i="18"/>
  <c r="T95" i="18" s="1"/>
  <c r="U4" i="12"/>
  <c r="U81" i="2"/>
  <c r="U82" i="2" s="1"/>
  <c r="U85" i="2" s="1"/>
  <c r="U116" i="13"/>
  <c r="U117" i="13" s="1"/>
  <c r="U138" i="13" s="1"/>
  <c r="U141" i="13" s="1"/>
  <c r="V134" i="13"/>
  <c r="V133" i="13" s="1"/>
  <c r="V135" i="13" s="1"/>
  <c r="T90" i="2"/>
  <c r="W48" i="13"/>
  <c r="W99" i="13" s="1"/>
  <c r="W100" i="13" s="1"/>
  <c r="W49" i="13"/>
  <c r="U30" i="12"/>
  <c r="U6" i="12" s="1"/>
  <c r="V28" i="12"/>
  <c r="V4" i="12" s="1"/>
  <c r="W66" i="2"/>
  <c r="V68" i="2"/>
  <c r="S94" i="2"/>
  <c r="T93" i="2"/>
  <c r="W92" i="2" l="1"/>
  <c r="W93" i="15"/>
  <c r="V92" i="2"/>
  <c r="V93" i="15"/>
  <c r="R99" i="18"/>
  <c r="S98" i="18"/>
  <c r="V84" i="15"/>
  <c r="V85" i="15" s="1"/>
  <c r="V69" i="15"/>
  <c r="V88" i="18"/>
  <c r="V89" i="18" s="1"/>
  <c r="V72" i="18"/>
  <c r="U74" i="18"/>
  <c r="U73" i="18" s="1"/>
  <c r="V75" i="18"/>
  <c r="W59" i="18"/>
  <c r="W60" i="18" s="1"/>
  <c r="W57" i="15"/>
  <c r="W58" i="15" s="1"/>
  <c r="W61" i="15" s="1"/>
  <c r="W66" i="15" s="1"/>
  <c r="W102" i="13"/>
  <c r="T94" i="15"/>
  <c r="S95" i="15"/>
  <c r="U91" i="15"/>
  <c r="U90" i="2"/>
  <c r="W134" i="13"/>
  <c r="W133" i="13" s="1"/>
  <c r="W135" i="13" s="1"/>
  <c r="V30" i="12"/>
  <c r="V6" i="12" s="1"/>
  <c r="W29" i="12"/>
  <c r="W5" i="12" s="1"/>
  <c r="W68" i="2"/>
  <c r="T94" i="2"/>
  <c r="U93" i="2"/>
  <c r="V70" i="2"/>
  <c r="V69" i="2" s="1"/>
  <c r="W71" i="2"/>
  <c r="X46" i="2" l="1"/>
  <c r="X49" i="2" s="1"/>
  <c r="X46" i="15"/>
  <c r="X49" i="15" s="1"/>
  <c r="X67" i="15" s="1"/>
  <c r="W84" i="15"/>
  <c r="W85" i="15" s="1"/>
  <c r="W69" i="15"/>
  <c r="V74" i="18"/>
  <c r="V73" i="18" s="1"/>
  <c r="W75" i="18"/>
  <c r="S99" i="18"/>
  <c r="T98" i="18"/>
  <c r="U76" i="18"/>
  <c r="U86" i="18"/>
  <c r="W63" i="18"/>
  <c r="W64" i="18"/>
  <c r="W69" i="18" s="1"/>
  <c r="U94" i="15"/>
  <c r="T95" i="15"/>
  <c r="W72" i="15"/>
  <c r="V71" i="15"/>
  <c r="V70" i="15" s="1"/>
  <c r="V82" i="15" s="1"/>
  <c r="V83" i="15" s="1"/>
  <c r="V86" i="15" s="1"/>
  <c r="V81" i="2"/>
  <c r="V116" i="13"/>
  <c r="V117" i="13" s="1"/>
  <c r="V138" i="13" s="1"/>
  <c r="V141" i="13" s="1"/>
  <c r="X49" i="13"/>
  <c r="X48" i="13"/>
  <c r="X99" i="13" s="1"/>
  <c r="X100" i="13" s="1"/>
  <c r="W28" i="12"/>
  <c r="X29" i="12" s="1"/>
  <c r="X5" i="12" s="1"/>
  <c r="X66" i="2"/>
  <c r="X68" i="2" s="1"/>
  <c r="X71" i="2"/>
  <c r="W70" i="2"/>
  <c r="W69" i="2" s="1"/>
  <c r="U94" i="2"/>
  <c r="V93" i="2"/>
  <c r="Y46" i="2" l="1"/>
  <c r="Y49" i="2" s="1"/>
  <c r="Y46" i="15"/>
  <c r="Y49" i="15" s="1"/>
  <c r="Y67" i="15" s="1"/>
  <c r="U95" i="15"/>
  <c r="V94" i="15"/>
  <c r="W88" i="18"/>
  <c r="W89" i="18" s="1"/>
  <c r="W72" i="18"/>
  <c r="V86" i="18"/>
  <c r="V87" i="18" s="1"/>
  <c r="V90" i="18" s="1"/>
  <c r="V76" i="18"/>
  <c r="X59" i="18"/>
  <c r="X60" i="18" s="1"/>
  <c r="X57" i="15"/>
  <c r="X58" i="15" s="1"/>
  <c r="X61" i="15" s="1"/>
  <c r="X66" i="15" s="1"/>
  <c r="X102" i="13"/>
  <c r="U98" i="18"/>
  <c r="T99" i="18"/>
  <c r="X72" i="15"/>
  <c r="W71" i="15"/>
  <c r="W70" i="15" s="1"/>
  <c r="W82" i="15" s="1"/>
  <c r="W83" i="15" s="1"/>
  <c r="W86" i="15" s="1"/>
  <c r="U87" i="18"/>
  <c r="U90" i="18" s="1"/>
  <c r="U95" i="18"/>
  <c r="V95" i="18" s="1"/>
  <c r="V91" i="15"/>
  <c r="W91" i="15" s="1"/>
  <c r="W4" i="12"/>
  <c r="V82" i="2"/>
  <c r="V85" i="2" s="1"/>
  <c r="V90" i="2"/>
  <c r="W81" i="2"/>
  <c r="W82" i="2" s="1"/>
  <c r="W85" i="2" s="1"/>
  <c r="W116" i="13"/>
  <c r="W117" i="13" s="1"/>
  <c r="W138" i="13" s="1"/>
  <c r="W141" i="13" s="1"/>
  <c r="X134" i="13"/>
  <c r="X133" i="13" s="1"/>
  <c r="X135" i="13" s="1"/>
  <c r="Y49" i="13"/>
  <c r="Y48" i="13"/>
  <c r="Y99" i="13" s="1"/>
  <c r="Y100" i="13" s="1"/>
  <c r="W30" i="12"/>
  <c r="W6" i="12" s="1"/>
  <c r="X28" i="12"/>
  <c r="X30" i="12" s="1"/>
  <c r="X6" i="12" s="1"/>
  <c r="X70" i="2"/>
  <c r="X69" i="2" s="1"/>
  <c r="Y71" i="2"/>
  <c r="Y66" i="2"/>
  <c r="V94" i="2"/>
  <c r="X92" i="2" l="1"/>
  <c r="X93" i="15"/>
  <c r="Y59" i="18"/>
  <c r="Y60" i="18" s="1"/>
  <c r="Y57" i="15"/>
  <c r="Y58" i="15" s="1"/>
  <c r="Y61" i="15" s="1"/>
  <c r="Y66" i="15" s="1"/>
  <c r="Y102" i="13"/>
  <c r="X63" i="18"/>
  <c r="X64" i="18" s="1"/>
  <c r="X69" i="18" s="1"/>
  <c r="X84" i="15"/>
  <c r="X85" i="15" s="1"/>
  <c r="X69" i="15"/>
  <c r="U99" i="18"/>
  <c r="V98" i="18"/>
  <c r="V95" i="15"/>
  <c r="W94" i="15"/>
  <c r="X75" i="18"/>
  <c r="W74" i="18"/>
  <c r="W73" i="18" s="1"/>
  <c r="Y29" i="12"/>
  <c r="Y5" i="12" s="1"/>
  <c r="W93" i="2"/>
  <c r="W94" i="2" s="1"/>
  <c r="X81" i="2"/>
  <c r="X82" i="2" s="1"/>
  <c r="X85" i="2" s="1"/>
  <c r="X116" i="13"/>
  <c r="X117" i="13" s="1"/>
  <c r="X138" i="13" s="1"/>
  <c r="X141" i="13" s="1"/>
  <c r="W90" i="2"/>
  <c r="Y134" i="13"/>
  <c r="Y133" i="13" s="1"/>
  <c r="Y135" i="13" s="1"/>
  <c r="X4" i="12"/>
  <c r="Y28" i="12"/>
  <c r="Y30" i="12" s="1"/>
  <c r="Y6" i="12" s="1"/>
  <c r="Y68" i="2"/>
  <c r="Z46" i="2" l="1"/>
  <c r="Z49" i="2" s="1"/>
  <c r="Z48" i="13" s="1"/>
  <c r="Z99" i="13" s="1"/>
  <c r="Z100" i="13" s="1"/>
  <c r="Z46" i="15"/>
  <c r="Z49" i="15" s="1"/>
  <c r="Z67" i="15" s="1"/>
  <c r="Y92" i="2"/>
  <c r="Y93" i="15"/>
  <c r="X88" i="18"/>
  <c r="X89" i="18" s="1"/>
  <c r="X72" i="18"/>
  <c r="W95" i="15"/>
  <c r="X94" i="15"/>
  <c r="W76" i="18"/>
  <c r="W86" i="18"/>
  <c r="Z59" i="18"/>
  <c r="Z60" i="18" s="1"/>
  <c r="Z63" i="18" s="1"/>
  <c r="Z64" i="18" s="1"/>
  <c r="Z69" i="18" s="1"/>
  <c r="Z57" i="15"/>
  <c r="Z58" i="15" s="1"/>
  <c r="Z61" i="15" s="1"/>
  <c r="Z66" i="15" s="1"/>
  <c r="Z102" i="13"/>
  <c r="Y72" i="15"/>
  <c r="X71" i="15"/>
  <c r="X70" i="15" s="1"/>
  <c r="X82" i="15" s="1"/>
  <c r="X83" i="15" s="1"/>
  <c r="X86" i="15" s="1"/>
  <c r="Y84" i="15"/>
  <c r="Y85" i="15" s="1"/>
  <c r="Y69" i="15"/>
  <c r="V99" i="18"/>
  <c r="W98" i="18"/>
  <c r="X91" i="15"/>
  <c r="Y63" i="18"/>
  <c r="Y64" i="18" s="1"/>
  <c r="Y69" i="18" s="1"/>
  <c r="X93" i="2"/>
  <c r="X94" i="2" s="1"/>
  <c r="X90" i="2"/>
  <c r="Z66" i="2"/>
  <c r="Z68" i="2" s="1"/>
  <c r="Z49" i="13"/>
  <c r="Z29" i="12"/>
  <c r="Z5" i="12" s="1"/>
  <c r="Y4" i="12"/>
  <c r="Z134" i="13"/>
  <c r="Z133" i="13" s="1"/>
  <c r="Z135" i="13" s="1"/>
  <c r="Y70" i="2"/>
  <c r="Y69" i="2" s="1"/>
  <c r="Z71" i="2"/>
  <c r="Z92" i="2" l="1"/>
  <c r="Z93" i="15"/>
  <c r="AA46" i="2"/>
  <c r="AA49" i="2" s="1"/>
  <c r="AA49" i="13" s="1"/>
  <c r="AA46" i="15"/>
  <c r="AA49" i="15" s="1"/>
  <c r="AA67" i="15" s="1"/>
  <c r="Y88" i="18"/>
  <c r="Y89" i="18" s="1"/>
  <c r="Y72" i="18"/>
  <c r="Z84" i="15"/>
  <c r="Z85" i="15" s="1"/>
  <c r="Z69" i="15"/>
  <c r="X95" i="15"/>
  <c r="W99" i="18"/>
  <c r="Z88" i="18"/>
  <c r="Z89" i="18" s="1"/>
  <c r="Z72" i="18"/>
  <c r="W87" i="18"/>
  <c r="W90" i="18" s="1"/>
  <c r="W95" i="18"/>
  <c r="X74" i="18"/>
  <c r="X73" i="18" s="1"/>
  <c r="Y75" i="18"/>
  <c r="Z72" i="15"/>
  <c r="Y71" i="15"/>
  <c r="Y70" i="15" s="1"/>
  <c r="Y82" i="15" s="1"/>
  <c r="Y83" i="15" s="1"/>
  <c r="Y86" i="15" s="1"/>
  <c r="AA48" i="13"/>
  <c r="AA99" i="13" s="1"/>
  <c r="AA100" i="13" s="1"/>
  <c r="Z28" i="12"/>
  <c r="AA29" i="12" s="1"/>
  <c r="AA5" i="12" s="1"/>
  <c r="Y81" i="2"/>
  <c r="Y116" i="13"/>
  <c r="Y117" i="13" s="1"/>
  <c r="Y138" i="13" s="1"/>
  <c r="Y141" i="13" s="1"/>
  <c r="AA71" i="2"/>
  <c r="Z70" i="2"/>
  <c r="Z69" i="2" s="1"/>
  <c r="AB46" i="2" l="1"/>
  <c r="AB49" i="2" s="1"/>
  <c r="AB49" i="13" s="1"/>
  <c r="AB46" i="15"/>
  <c r="AB49" i="15" s="1"/>
  <c r="AB67" i="15" s="1"/>
  <c r="AA66" i="2"/>
  <c r="AA68" i="2" s="1"/>
  <c r="Y91" i="15"/>
  <c r="Z91" i="15" s="1"/>
  <c r="AA72" i="15"/>
  <c r="Z71" i="15"/>
  <c r="Z70" i="15" s="1"/>
  <c r="Z82" i="15" s="1"/>
  <c r="Z83" i="15" s="1"/>
  <c r="Z86" i="15" s="1"/>
  <c r="AA59" i="18"/>
  <c r="AA60" i="18" s="1"/>
  <c r="AA63" i="18" s="1"/>
  <c r="AA64" i="18" s="1"/>
  <c r="AA69" i="18" s="1"/>
  <c r="AA57" i="15"/>
  <c r="AA58" i="15" s="1"/>
  <c r="AA61" i="15" s="1"/>
  <c r="AA66" i="15" s="1"/>
  <c r="AA102" i="13"/>
  <c r="Z74" i="18"/>
  <c r="Z73" i="18" s="1"/>
  <c r="AA75" i="18"/>
  <c r="Z75" i="18"/>
  <c r="Y74" i="18"/>
  <c r="Y73" i="18" s="1"/>
  <c r="X76" i="18"/>
  <c r="X86" i="18"/>
  <c r="Y94" i="15"/>
  <c r="AA134" i="13"/>
  <c r="AA133" i="13" s="1"/>
  <c r="AA135" i="13" s="1"/>
  <c r="AA28" i="12"/>
  <c r="AB66" i="2"/>
  <c r="AB68" i="2" s="1"/>
  <c r="Z4" i="12"/>
  <c r="AB48" i="13"/>
  <c r="AB99" i="13" s="1"/>
  <c r="AB100" i="13" s="1"/>
  <c r="Z30" i="12"/>
  <c r="Z6" i="12" s="1"/>
  <c r="Y82" i="2"/>
  <c r="Y85" i="2" s="1"/>
  <c r="Y90" i="2"/>
  <c r="Z81" i="2"/>
  <c r="Z82" i="2" s="1"/>
  <c r="Z85" i="2" s="1"/>
  <c r="Z116" i="13"/>
  <c r="Z117" i="13" s="1"/>
  <c r="Z138" i="13" s="1"/>
  <c r="Z141" i="13" s="1"/>
  <c r="Y93" i="2"/>
  <c r="Y94" i="2" s="1"/>
  <c r="AA70" i="2"/>
  <c r="AA69" i="2" s="1"/>
  <c r="AB71" i="2"/>
  <c r="AA30" i="12"/>
  <c r="AA6" i="12" s="1"/>
  <c r="AA4" i="12"/>
  <c r="AB29" i="12"/>
  <c r="AB5" i="12" s="1"/>
  <c r="AB92" i="2" l="1"/>
  <c r="AB93" i="15"/>
  <c r="AC46" i="2"/>
  <c r="AC49" i="2" s="1"/>
  <c r="AC46" i="15"/>
  <c r="AC49" i="15" s="1"/>
  <c r="AC67" i="15" s="1"/>
  <c r="AA92" i="2"/>
  <c r="AA93" i="15"/>
  <c r="Z86" i="18"/>
  <c r="Z87" i="18" s="1"/>
  <c r="Z90" i="18" s="1"/>
  <c r="Z76" i="18"/>
  <c r="AB59" i="18"/>
  <c r="AB60" i="18" s="1"/>
  <c r="AB63" i="18" s="1"/>
  <c r="AB64" i="18" s="1"/>
  <c r="AB69" i="18" s="1"/>
  <c r="AB57" i="15"/>
  <c r="AB58" i="15" s="1"/>
  <c r="AB61" i="15" s="1"/>
  <c r="AB66" i="15" s="1"/>
  <c r="AB102" i="13"/>
  <c r="Y76" i="18"/>
  <c r="Y86" i="18"/>
  <c r="Y87" i="18" s="1"/>
  <c r="Y90" i="18" s="1"/>
  <c r="Y95" i="15"/>
  <c r="Z94" i="15"/>
  <c r="AA84" i="15"/>
  <c r="AA85" i="15" s="1"/>
  <c r="AA69" i="15"/>
  <c r="X87" i="18"/>
  <c r="X90" i="18" s="1"/>
  <c r="X98" i="18"/>
  <c r="AA88" i="18"/>
  <c r="AA89" i="18" s="1"/>
  <c r="AA72" i="18"/>
  <c r="X95" i="18"/>
  <c r="AB134" i="13"/>
  <c r="AB133" i="13" s="1"/>
  <c r="AB135" i="13" s="1"/>
  <c r="AB28" i="12"/>
  <c r="Z93" i="2"/>
  <c r="Z94" i="2" s="1"/>
  <c r="AA81" i="2"/>
  <c r="AA82" i="2" s="1"/>
  <c r="AA85" i="2" s="1"/>
  <c r="AA116" i="13"/>
  <c r="AA117" i="13" s="1"/>
  <c r="AA138" i="13" s="1"/>
  <c r="AA141" i="13" s="1"/>
  <c r="Z90" i="2"/>
  <c r="AC49" i="13"/>
  <c r="AC48" i="13"/>
  <c r="AC99" i="13" s="1"/>
  <c r="AC100" i="13" s="1"/>
  <c r="AC66" i="2"/>
  <c r="AB30" i="12"/>
  <c r="AB6" i="12" s="1"/>
  <c r="AB4" i="12"/>
  <c r="AC29" i="12"/>
  <c r="AC5" i="12" s="1"/>
  <c r="AB70" i="2"/>
  <c r="AB69" i="2" s="1"/>
  <c r="AC71" i="2"/>
  <c r="AC92" i="2" l="1"/>
  <c r="AC93" i="15"/>
  <c r="AD46" i="2"/>
  <c r="AD49" i="2" s="1"/>
  <c r="AD46" i="15"/>
  <c r="AD49" i="15" s="1"/>
  <c r="AD67" i="15" s="1"/>
  <c r="AB75" i="18"/>
  <c r="AA74" i="18"/>
  <c r="AA73" i="18" s="1"/>
  <c r="AA71" i="15"/>
  <c r="AA70" i="15" s="1"/>
  <c r="AA82" i="15" s="1"/>
  <c r="AA83" i="15" s="1"/>
  <c r="AA86" i="15" s="1"/>
  <c r="AB72" i="15"/>
  <c r="AB88" i="18"/>
  <c r="AB89" i="18" s="1"/>
  <c r="AB72" i="18"/>
  <c r="AA91" i="15"/>
  <c r="X99" i="18"/>
  <c r="Y98" i="18"/>
  <c r="Z95" i="15"/>
  <c r="AA94" i="15"/>
  <c r="AC59" i="18"/>
  <c r="AC60" i="18" s="1"/>
  <c r="AC57" i="15"/>
  <c r="AC58" i="15" s="1"/>
  <c r="AC61" i="15" s="1"/>
  <c r="AC66" i="15" s="1"/>
  <c r="AC102" i="13"/>
  <c r="Y95" i="18"/>
  <c r="Z95" i="18" s="1"/>
  <c r="AB84" i="15"/>
  <c r="AB85" i="15" s="1"/>
  <c r="AB69" i="15"/>
  <c r="AA93" i="2"/>
  <c r="AA94" i="2" s="1"/>
  <c r="AA90" i="2"/>
  <c r="AC134" i="13"/>
  <c r="AC133" i="13" s="1"/>
  <c r="AC135" i="13" s="1"/>
  <c r="AB81" i="2"/>
  <c r="AB82" i="2" s="1"/>
  <c r="AB85" i="2" s="1"/>
  <c r="AB116" i="13"/>
  <c r="AB117" i="13" s="1"/>
  <c r="AB138" i="13" s="1"/>
  <c r="AB141" i="13" s="1"/>
  <c r="AD48" i="13"/>
  <c r="AD99" i="13" s="1"/>
  <c r="AD100" i="13" s="1"/>
  <c r="AD49" i="13"/>
  <c r="AC28" i="12"/>
  <c r="AC30" i="12" s="1"/>
  <c r="AC6" i="12" s="1"/>
  <c r="AD66" i="2"/>
  <c r="AC68" i="2"/>
  <c r="AC63" i="18" l="1"/>
  <c r="AC64" i="18" s="1"/>
  <c r="AC69" i="18" s="1"/>
  <c r="AD59" i="18"/>
  <c r="AD60" i="18" s="1"/>
  <c r="AD57" i="15"/>
  <c r="AD58" i="15" s="1"/>
  <c r="AD61" i="15" s="1"/>
  <c r="AD66" i="15" s="1"/>
  <c r="AD102" i="13"/>
  <c r="AA95" i="15"/>
  <c r="AB74" i="18"/>
  <c r="AB73" i="18" s="1"/>
  <c r="AC75" i="18"/>
  <c r="AA76" i="18"/>
  <c r="AA86" i="18"/>
  <c r="AA87" i="18" s="1"/>
  <c r="AA90" i="18" s="1"/>
  <c r="AB71" i="15"/>
  <c r="AB70" i="15" s="1"/>
  <c r="AB82" i="15" s="1"/>
  <c r="AB83" i="15" s="1"/>
  <c r="AB86" i="15" s="1"/>
  <c r="AC72" i="15"/>
  <c r="AC84" i="15"/>
  <c r="AC85" i="15" s="1"/>
  <c r="AC69" i="15"/>
  <c r="Y99" i="18"/>
  <c r="Z98" i="18"/>
  <c r="AD134" i="13"/>
  <c r="AD133" i="13" s="1"/>
  <c r="AD135" i="13" s="1"/>
  <c r="AB93" i="2"/>
  <c r="AB94" i="2" s="1"/>
  <c r="AB90" i="2"/>
  <c r="AC4" i="12"/>
  <c r="AD29" i="12"/>
  <c r="AD5" i="12" s="1"/>
  <c r="AD68" i="2"/>
  <c r="AC70" i="2"/>
  <c r="AC69" i="2" s="1"/>
  <c r="AD71" i="2"/>
  <c r="AE46" i="2" l="1"/>
  <c r="AE49" i="2" s="1"/>
  <c r="AE46" i="15"/>
  <c r="AE49" i="15" s="1"/>
  <c r="AE67" i="15" s="1"/>
  <c r="AB94" i="15"/>
  <c r="AB95" i="15" s="1"/>
  <c r="AD92" i="2"/>
  <c r="AD93" i="15"/>
  <c r="AA95" i="18"/>
  <c r="AC88" i="18"/>
  <c r="AC89" i="18" s="1"/>
  <c r="AC72" i="18"/>
  <c r="AD84" i="15"/>
  <c r="AD85" i="15" s="1"/>
  <c r="AD69" i="15"/>
  <c r="Z99" i="18"/>
  <c r="AA98" i="18"/>
  <c r="AD63" i="18"/>
  <c r="AD64" i="18" s="1"/>
  <c r="AD69" i="18" s="1"/>
  <c r="AB86" i="18"/>
  <c r="AB87" i="18" s="1"/>
  <c r="AB90" i="18" s="1"/>
  <c r="AB76" i="18"/>
  <c r="AD72" i="15"/>
  <c r="AC71" i="15"/>
  <c r="AC70" i="15" s="1"/>
  <c r="AC82" i="15" s="1"/>
  <c r="AC83" i="15" s="1"/>
  <c r="AC86" i="15" s="1"/>
  <c r="AB91" i="15"/>
  <c r="AC81" i="2"/>
  <c r="AC82" i="2" s="1"/>
  <c r="AC85" i="2" s="1"/>
  <c r="AC116" i="13"/>
  <c r="AC117" i="13" s="1"/>
  <c r="AC138" i="13" s="1"/>
  <c r="AC141" i="13" s="1"/>
  <c r="AE48" i="13"/>
  <c r="AE99" i="13" s="1"/>
  <c r="AE100" i="13" s="1"/>
  <c r="AE49" i="13"/>
  <c r="AE66" i="2"/>
  <c r="AE68" i="2" s="1"/>
  <c r="AD28" i="12"/>
  <c r="AD30" i="12" s="1"/>
  <c r="AD6" i="12" s="1"/>
  <c r="AD70" i="2"/>
  <c r="AD69" i="2" s="1"/>
  <c r="AE71" i="2"/>
  <c r="AC91" i="15" l="1"/>
  <c r="AD88" i="18"/>
  <c r="AD89" i="18" s="1"/>
  <c r="AD72" i="18"/>
  <c r="AD91" i="15"/>
  <c r="AE72" i="15"/>
  <c r="AD71" i="15"/>
  <c r="AD70" i="15" s="1"/>
  <c r="AD82" i="15" s="1"/>
  <c r="AD83" i="15" s="1"/>
  <c r="AD86" i="15" s="1"/>
  <c r="AE59" i="18"/>
  <c r="AE60" i="18" s="1"/>
  <c r="AE57" i="15"/>
  <c r="AE58" i="15" s="1"/>
  <c r="AE61" i="15" s="1"/>
  <c r="AE66" i="15" s="1"/>
  <c r="AE102" i="13"/>
  <c r="AC94" i="15"/>
  <c r="AA99" i="18"/>
  <c r="AB98" i="18"/>
  <c r="AC74" i="18"/>
  <c r="AC73" i="18" s="1"/>
  <c r="AD75" i="18"/>
  <c r="AB95" i="18"/>
  <c r="AC90" i="2"/>
  <c r="AC93" i="2"/>
  <c r="AC94" i="2" s="1"/>
  <c r="AE29" i="12"/>
  <c r="AE5" i="12" s="1"/>
  <c r="AE134" i="13"/>
  <c r="AE133" i="13" s="1"/>
  <c r="AE135" i="13" s="1"/>
  <c r="AD81" i="2"/>
  <c r="AD82" i="2" s="1"/>
  <c r="AD85" i="2" s="1"/>
  <c r="AD116" i="13"/>
  <c r="AD117" i="13" s="1"/>
  <c r="AD138" i="13" s="1"/>
  <c r="AD141" i="13" s="1"/>
  <c r="AD4" i="12"/>
  <c r="AE70" i="2"/>
  <c r="AE69" i="2" s="1"/>
  <c r="AF71" i="2"/>
  <c r="AF46" i="2" l="1"/>
  <c r="AF49" i="2" s="1"/>
  <c r="AF46" i="15"/>
  <c r="AF49" i="15" s="1"/>
  <c r="AF67" i="15" s="1"/>
  <c r="AE92" i="2"/>
  <c r="AE93" i="15"/>
  <c r="AC76" i="18"/>
  <c r="AC86" i="18"/>
  <c r="AB99" i="18"/>
  <c r="AC98" i="18"/>
  <c r="AE84" i="15"/>
  <c r="AE85" i="15" s="1"/>
  <c r="AE69" i="15"/>
  <c r="AE63" i="18"/>
  <c r="AE64" i="18" s="1"/>
  <c r="AE69" i="18" s="1"/>
  <c r="AD74" i="18"/>
  <c r="AD73" i="18" s="1"/>
  <c r="AE75" i="18"/>
  <c r="AC95" i="15"/>
  <c r="AD94" i="15"/>
  <c r="AE28" i="12"/>
  <c r="AE30" i="12" s="1"/>
  <c r="AE6" i="12" s="1"/>
  <c r="AF66" i="2"/>
  <c r="AF68" i="2" s="1"/>
  <c r="AF48" i="13"/>
  <c r="AF99" i="13" s="1"/>
  <c r="AF100" i="13" s="1"/>
  <c r="AF49" i="13"/>
  <c r="AE81" i="2"/>
  <c r="AE82" i="2" s="1"/>
  <c r="AE85" i="2" s="1"/>
  <c r="AE116" i="13"/>
  <c r="AE117" i="13" s="1"/>
  <c r="AE138" i="13" s="1"/>
  <c r="AE141" i="13" s="1"/>
  <c r="AD93" i="2"/>
  <c r="AD94" i="2" s="1"/>
  <c r="AD90" i="2"/>
  <c r="AF29" i="12"/>
  <c r="AF5" i="12" s="1"/>
  <c r="AE4" i="12"/>
  <c r="AF92" i="2" l="1"/>
  <c r="AF93" i="15"/>
  <c r="AG46" i="2"/>
  <c r="AG49" i="2" s="1"/>
  <c r="AG66" i="2" s="1"/>
  <c r="AG68" i="2" s="1"/>
  <c r="AG46" i="15"/>
  <c r="AG49" i="15" s="1"/>
  <c r="AG67" i="15" s="1"/>
  <c r="AF134" i="13"/>
  <c r="AF133" i="13" s="1"/>
  <c r="AF135" i="13" s="1"/>
  <c r="AF59" i="18"/>
  <c r="AF60" i="18" s="1"/>
  <c r="AF63" i="18" s="1"/>
  <c r="AF64" i="18" s="1"/>
  <c r="AF69" i="18" s="1"/>
  <c r="AF57" i="15"/>
  <c r="AF58" i="15" s="1"/>
  <c r="AF61" i="15" s="1"/>
  <c r="AF66" i="15" s="1"/>
  <c r="AF102" i="13"/>
  <c r="AE88" i="18"/>
  <c r="AE89" i="18" s="1"/>
  <c r="AE72" i="18"/>
  <c r="AC99" i="18"/>
  <c r="AD98" i="18"/>
  <c r="AD86" i="18"/>
  <c r="AD87" i="18" s="1"/>
  <c r="AD90" i="18" s="1"/>
  <c r="AD76" i="18"/>
  <c r="AE71" i="15"/>
  <c r="AE70" i="15" s="1"/>
  <c r="AE82" i="15" s="1"/>
  <c r="AF72" i="15"/>
  <c r="AC95" i="18"/>
  <c r="AD95" i="18" s="1"/>
  <c r="AC87" i="18"/>
  <c r="AC90" i="18" s="1"/>
  <c r="AD95" i="15"/>
  <c r="AE94" i="15"/>
  <c r="AE93" i="2"/>
  <c r="AE90" i="2"/>
  <c r="AG49" i="13"/>
  <c r="AG48" i="13"/>
  <c r="AG99" i="13" s="1"/>
  <c r="AG100" i="13" s="1"/>
  <c r="AF28" i="12"/>
  <c r="AF4" i="12" s="1"/>
  <c r="AG71" i="2"/>
  <c r="AF70" i="2"/>
  <c r="AF69" i="2" s="1"/>
  <c r="AE94" i="2"/>
  <c r="AG92" i="2" l="1"/>
  <c r="AG93" i="15"/>
  <c r="AE95" i="15"/>
  <c r="AD99" i="18"/>
  <c r="AF84" i="15"/>
  <c r="AF85" i="15" s="1"/>
  <c r="AF69" i="15"/>
  <c r="AF88" i="18"/>
  <c r="AF89" i="18" s="1"/>
  <c r="AF72" i="18"/>
  <c r="AG57" i="15"/>
  <c r="AG58" i="15" s="1"/>
  <c r="AG61" i="15" s="1"/>
  <c r="AG66" i="15" s="1"/>
  <c r="AG59" i="18"/>
  <c r="AG60" i="18" s="1"/>
  <c r="AG63" i="18" s="1"/>
  <c r="AG64" i="18" s="1"/>
  <c r="AG69" i="18" s="1"/>
  <c r="AG102" i="13"/>
  <c r="AE83" i="15"/>
  <c r="AE86" i="15" s="1"/>
  <c r="AE91" i="15"/>
  <c r="AF75" i="18"/>
  <c r="AE74" i="18"/>
  <c r="AE73" i="18" s="1"/>
  <c r="AF81" i="2"/>
  <c r="AF82" i="2" s="1"/>
  <c r="AF85" i="2" s="1"/>
  <c r="AF116" i="13"/>
  <c r="AF117" i="13" s="1"/>
  <c r="AF138" i="13" s="1"/>
  <c r="AF141" i="13" s="1"/>
  <c r="AG134" i="13"/>
  <c r="AG133" i="13" s="1"/>
  <c r="AG135" i="13" s="1"/>
  <c r="AG70" i="2"/>
  <c r="AG69" i="2" s="1"/>
  <c r="AH71" i="2"/>
  <c r="AF30" i="12"/>
  <c r="AF6" i="12" s="1"/>
  <c r="AG29" i="12"/>
  <c r="AG5" i="12" s="1"/>
  <c r="AG28" i="12"/>
  <c r="AG30" i="12" s="1"/>
  <c r="AG6" i="12" s="1"/>
  <c r="AH46" i="2" l="1"/>
  <c r="AH49" i="2" s="1"/>
  <c r="AH46" i="15"/>
  <c r="AH49" i="15" s="1"/>
  <c r="AH67" i="15" s="1"/>
  <c r="AE76" i="18"/>
  <c r="AE86" i="18"/>
  <c r="AG88" i="18"/>
  <c r="AG89" i="18" s="1"/>
  <c r="AG72" i="18"/>
  <c r="AG72" i="15"/>
  <c r="AF71" i="15"/>
  <c r="AF70" i="15" s="1"/>
  <c r="AF82" i="15" s="1"/>
  <c r="AF83" i="15" s="1"/>
  <c r="AF86" i="15" s="1"/>
  <c r="AG75" i="18"/>
  <c r="AF74" i="18"/>
  <c r="AF73" i="18" s="1"/>
  <c r="AG84" i="15"/>
  <c r="AG85" i="15" s="1"/>
  <c r="AG69" i="15"/>
  <c r="AF90" i="2"/>
  <c r="AF93" i="2"/>
  <c r="AF94" i="2" s="1"/>
  <c r="AG81" i="2"/>
  <c r="AG82" i="2" s="1"/>
  <c r="AG85" i="2" s="1"/>
  <c r="AG116" i="13"/>
  <c r="AG117" i="13" s="1"/>
  <c r="AG138" i="13" s="1"/>
  <c r="AG141" i="13" s="1"/>
  <c r="AH48" i="13"/>
  <c r="AH99" i="13" s="1"/>
  <c r="AH100" i="13" s="1"/>
  <c r="AH49" i="13"/>
  <c r="AH66" i="2"/>
  <c r="AH68" i="2" s="1"/>
  <c r="AH29" i="12"/>
  <c r="AH5" i="12" s="1"/>
  <c r="AG4" i="12"/>
  <c r="AH92" i="2" l="1"/>
  <c r="AH93" i="15"/>
  <c r="AI46" i="2"/>
  <c r="AI49" i="2" s="1"/>
  <c r="AI46" i="15"/>
  <c r="AI49" i="15" s="1"/>
  <c r="AI67" i="15" s="1"/>
  <c r="AF94" i="15"/>
  <c r="AF76" i="18"/>
  <c r="AF86" i="18"/>
  <c r="AF87" i="18" s="1"/>
  <c r="AF90" i="18" s="1"/>
  <c r="AG71" i="15"/>
  <c r="AG70" i="15" s="1"/>
  <c r="AG82" i="15" s="1"/>
  <c r="AG83" i="15" s="1"/>
  <c r="AG86" i="15" s="1"/>
  <c r="AH72" i="15"/>
  <c r="AE87" i="18"/>
  <c r="AE90" i="18" s="1"/>
  <c r="AE98" i="18"/>
  <c r="AE95" i="18"/>
  <c r="AF95" i="18" s="1"/>
  <c r="AF95" i="15"/>
  <c r="AH75" i="18"/>
  <c r="AG74" i="18"/>
  <c r="AG73" i="18" s="1"/>
  <c r="AH59" i="18"/>
  <c r="AH60" i="18" s="1"/>
  <c r="AH63" i="18" s="1"/>
  <c r="AH64" i="18" s="1"/>
  <c r="AH69" i="18" s="1"/>
  <c r="AH57" i="15"/>
  <c r="AH58" i="15" s="1"/>
  <c r="AH61" i="15" s="1"/>
  <c r="AH66" i="15" s="1"/>
  <c r="AH102" i="13"/>
  <c r="AF91" i="15"/>
  <c r="AG90" i="2"/>
  <c r="AG93" i="2"/>
  <c r="AG94" i="2" s="1"/>
  <c r="AH134" i="13"/>
  <c r="AH133" i="13" s="1"/>
  <c r="AH135" i="13" s="1"/>
  <c r="AI48" i="13"/>
  <c r="AI99" i="13" s="1"/>
  <c r="AI100" i="13" s="1"/>
  <c r="AI49" i="13"/>
  <c r="AI66" i="2"/>
  <c r="AI68" i="2" s="1"/>
  <c r="AI71" i="2"/>
  <c r="AH70" i="2"/>
  <c r="AH69" i="2" s="1"/>
  <c r="AH28" i="12"/>
  <c r="AH30" i="12" s="1"/>
  <c r="AH6" i="12" s="1"/>
  <c r="AG91" i="15" l="1"/>
  <c r="AI59" i="18"/>
  <c r="AI60" i="18" s="1"/>
  <c r="AI63" i="18" s="1"/>
  <c r="AI64" i="18" s="1"/>
  <c r="AI69" i="18" s="1"/>
  <c r="AI57" i="15"/>
  <c r="AI58" i="15" s="1"/>
  <c r="AI61" i="15" s="1"/>
  <c r="AI66" i="15" s="1"/>
  <c r="AI102" i="13"/>
  <c r="AG76" i="18"/>
  <c r="AG86" i="18"/>
  <c r="AG87" i="18" s="1"/>
  <c r="AG90" i="18" s="1"/>
  <c r="AG95" i="18"/>
  <c r="AH88" i="18"/>
  <c r="AH89" i="18" s="1"/>
  <c r="AH72" i="18"/>
  <c r="AE99" i="18"/>
  <c r="AF98" i="18"/>
  <c r="AH84" i="15"/>
  <c r="AH85" i="15" s="1"/>
  <c r="AH69" i="15"/>
  <c r="AG94" i="15"/>
  <c r="AI29" i="12"/>
  <c r="AI5" i="12" s="1"/>
  <c r="AH81" i="2"/>
  <c r="AH90" i="2" s="1"/>
  <c r="AH116" i="13"/>
  <c r="AH117" i="13" s="1"/>
  <c r="AH138" i="13" s="1"/>
  <c r="AH141" i="13" s="1"/>
  <c r="AI134" i="13"/>
  <c r="AI133" i="13" s="1"/>
  <c r="AI135" i="13" s="1"/>
  <c r="AI70" i="2"/>
  <c r="AI69" i="2" s="1"/>
  <c r="AJ71" i="2"/>
  <c r="AH4" i="12"/>
  <c r="AI28" i="12"/>
  <c r="AI30" i="12" s="1"/>
  <c r="AI6" i="12" s="1"/>
  <c r="AJ46" i="2" l="1"/>
  <c r="AJ49" i="2" s="1"/>
  <c r="AJ46" i="15"/>
  <c r="AJ49" i="15" s="1"/>
  <c r="AJ67" i="15" s="1"/>
  <c r="AI92" i="2"/>
  <c r="AI93" i="15"/>
  <c r="AG95" i="15"/>
  <c r="AI84" i="15"/>
  <c r="AI85" i="15" s="1"/>
  <c r="AI69" i="15"/>
  <c r="AH74" i="18"/>
  <c r="AH73" i="18" s="1"/>
  <c r="AI75" i="18"/>
  <c r="AF99" i="18"/>
  <c r="AG98" i="18"/>
  <c r="AI72" i="15"/>
  <c r="AH71" i="15"/>
  <c r="AH70" i="15" s="1"/>
  <c r="AH82" i="15" s="1"/>
  <c r="AH83" i="15" s="1"/>
  <c r="AH86" i="15" s="1"/>
  <c r="AH91" i="15"/>
  <c r="AI88" i="18"/>
  <c r="AI89" i="18" s="1"/>
  <c r="AI72" i="18"/>
  <c r="AH82" i="2"/>
  <c r="AJ49" i="13"/>
  <c r="AJ66" i="2"/>
  <c r="AJ68" i="2" s="1"/>
  <c r="AK71" i="2" s="1"/>
  <c r="AH93" i="2"/>
  <c r="AH94" i="2" s="1"/>
  <c r="AJ48" i="13"/>
  <c r="AJ99" i="13" s="1"/>
  <c r="AJ100" i="13" s="1"/>
  <c r="AI81" i="2"/>
  <c r="AI82" i="2" s="1"/>
  <c r="AI85" i="2" s="1"/>
  <c r="AI116" i="13"/>
  <c r="AI117" i="13" s="1"/>
  <c r="AI138" i="13" s="1"/>
  <c r="AI141" i="13" s="1"/>
  <c r="AJ70" i="2"/>
  <c r="AJ69" i="2" s="1"/>
  <c r="AH85" i="2"/>
  <c r="AJ29" i="12"/>
  <c r="AJ5" i="12" s="1"/>
  <c r="AI4" i="12"/>
  <c r="AK46" i="2" l="1"/>
  <c r="AK49" i="2" s="1"/>
  <c r="AK46" i="15"/>
  <c r="AK49" i="15" s="1"/>
  <c r="AK67" i="15" s="1"/>
  <c r="AJ92" i="2"/>
  <c r="AJ93" i="15"/>
  <c r="AJ75" i="18"/>
  <c r="AI74" i="18"/>
  <c r="AI73" i="18" s="1"/>
  <c r="AH86" i="18"/>
  <c r="AH76" i="18"/>
  <c r="AJ59" i="18"/>
  <c r="AJ60" i="18" s="1"/>
  <c r="AJ63" i="18" s="1"/>
  <c r="AJ64" i="18" s="1"/>
  <c r="AJ69" i="18" s="1"/>
  <c r="AJ57" i="15"/>
  <c r="AJ58" i="15" s="1"/>
  <c r="AJ61" i="15" s="1"/>
  <c r="AJ66" i="15" s="1"/>
  <c r="AJ102" i="13"/>
  <c r="AG99" i="18"/>
  <c r="AJ72" i="15"/>
  <c r="AI71" i="15"/>
  <c r="AI70" i="15" s="1"/>
  <c r="AI82" i="15" s="1"/>
  <c r="AI83" i="15" s="1"/>
  <c r="AI86" i="15" s="1"/>
  <c r="AH94" i="15"/>
  <c r="AJ134" i="13"/>
  <c r="AJ133" i="13" s="1"/>
  <c r="AJ135" i="13" s="1"/>
  <c r="AI93" i="2"/>
  <c r="AI94" i="2" s="1"/>
  <c r="AI90" i="2"/>
  <c r="AJ81" i="2"/>
  <c r="AJ82" i="2" s="1"/>
  <c r="AJ85" i="2" s="1"/>
  <c r="AJ116" i="13"/>
  <c r="AJ117" i="13" s="1"/>
  <c r="AJ138" i="13" s="1"/>
  <c r="AK48" i="13"/>
  <c r="AK99" i="13" s="1"/>
  <c r="AK100" i="13" s="1"/>
  <c r="AK49" i="13"/>
  <c r="AK66" i="2"/>
  <c r="AK68" i="2" s="1"/>
  <c r="AJ28" i="12"/>
  <c r="AJ30" i="12" s="1"/>
  <c r="AJ6" i="12" s="1"/>
  <c r="AJ84" i="15" l="1"/>
  <c r="AJ85" i="15" s="1"/>
  <c r="AJ69" i="15"/>
  <c r="AI76" i="18"/>
  <c r="AI86" i="18"/>
  <c r="AI87" i="18" s="1"/>
  <c r="AI90" i="18" s="1"/>
  <c r="AK59" i="18"/>
  <c r="AK60" i="18" s="1"/>
  <c r="AK57" i="15"/>
  <c r="AK58" i="15" s="1"/>
  <c r="AK61" i="15" s="1"/>
  <c r="AK66" i="15" s="1"/>
  <c r="AK102" i="13"/>
  <c r="AJ88" i="18"/>
  <c r="AJ89" i="18" s="1"/>
  <c r="AJ72" i="18"/>
  <c r="AH87" i="18"/>
  <c r="AH90" i="18" s="1"/>
  <c r="AH95" i="18"/>
  <c r="AJ141" i="13"/>
  <c r="AH98" i="18"/>
  <c r="AI94" i="15"/>
  <c r="AH95" i="15"/>
  <c r="AI91" i="15"/>
  <c r="AJ93" i="2"/>
  <c r="AJ94" i="2" s="1"/>
  <c r="AJ90" i="2"/>
  <c r="AK134" i="13"/>
  <c r="AK133" i="13" s="1"/>
  <c r="AK135" i="13" s="1"/>
  <c r="AL71" i="2"/>
  <c r="AK70" i="2"/>
  <c r="AK69" i="2" s="1"/>
  <c r="AK29" i="12"/>
  <c r="AK5" i="12" s="1"/>
  <c r="AJ4" i="12"/>
  <c r="AK92" i="2" l="1"/>
  <c r="AK93" i="15"/>
  <c r="AL46" i="2"/>
  <c r="AL49" i="2" s="1"/>
  <c r="AL49" i="13" s="1"/>
  <c r="AL46" i="15"/>
  <c r="AL49" i="15" s="1"/>
  <c r="AL67" i="15" s="1"/>
  <c r="AI95" i="15"/>
  <c r="AK84" i="15"/>
  <c r="AK85" i="15" s="1"/>
  <c r="AK69" i="15"/>
  <c r="AK72" i="15"/>
  <c r="AJ71" i="15"/>
  <c r="AJ70" i="15" s="1"/>
  <c r="AJ82" i="15" s="1"/>
  <c r="AJ83" i="15" s="1"/>
  <c r="AJ86" i="15" s="1"/>
  <c r="AI95" i="18"/>
  <c r="AH99" i="18"/>
  <c r="AI98" i="18"/>
  <c r="AK75" i="18"/>
  <c r="AJ74" i="18"/>
  <c r="AJ73" i="18" s="1"/>
  <c r="AK63" i="18"/>
  <c r="AK64" i="18"/>
  <c r="AK69" i="18" s="1"/>
  <c r="AK28" i="12"/>
  <c r="AK81" i="2"/>
  <c r="AK90" i="2" s="1"/>
  <c r="AK116" i="13"/>
  <c r="AK117" i="13" s="1"/>
  <c r="AK138" i="13" s="1"/>
  <c r="AK141" i="13" s="1"/>
  <c r="AL48" i="13"/>
  <c r="AL99" i="13" s="1"/>
  <c r="AL100" i="13" s="1"/>
  <c r="AL66" i="2"/>
  <c r="AL68" i="2" s="1"/>
  <c r="AK30" i="12"/>
  <c r="AK6" i="12" s="1"/>
  <c r="AK4" i="12"/>
  <c r="AL29" i="12"/>
  <c r="AL5" i="12" s="1"/>
  <c r="AL92" i="2" l="1"/>
  <c r="AL93" i="15"/>
  <c r="AM46" i="2"/>
  <c r="AM49" i="2" s="1"/>
  <c r="AM46" i="15"/>
  <c r="AM49" i="15" s="1"/>
  <c r="AM67" i="15" s="1"/>
  <c r="AJ76" i="18"/>
  <c r="AJ86" i="18"/>
  <c r="AJ87" i="18" s="1"/>
  <c r="AJ90" i="18" s="1"/>
  <c r="AJ94" i="15"/>
  <c r="AJ95" i="18"/>
  <c r="AL59" i="18"/>
  <c r="AL60" i="18" s="1"/>
  <c r="AL63" i="18" s="1"/>
  <c r="AL64" i="18" s="1"/>
  <c r="AL69" i="18" s="1"/>
  <c r="AL57" i="15"/>
  <c r="AL58" i="15" s="1"/>
  <c r="AL61" i="15" s="1"/>
  <c r="AL66" i="15" s="1"/>
  <c r="AL102" i="13"/>
  <c r="AK88" i="18"/>
  <c r="AK89" i="18" s="1"/>
  <c r="AK72" i="18"/>
  <c r="AI99" i="18"/>
  <c r="AJ98" i="18"/>
  <c r="AL72" i="15"/>
  <c r="AK71" i="15"/>
  <c r="AK70" i="15" s="1"/>
  <c r="AK82" i="15" s="1"/>
  <c r="AK83" i="15" s="1"/>
  <c r="AK86" i="15" s="1"/>
  <c r="AJ91" i="15"/>
  <c r="AK93" i="2"/>
  <c r="AK94" i="2" s="1"/>
  <c r="AK82" i="2"/>
  <c r="AK85" i="2" s="1"/>
  <c r="AL134" i="13"/>
  <c r="AL133" i="13" s="1"/>
  <c r="AL135" i="13" s="1"/>
  <c r="AM49" i="13"/>
  <c r="AM48" i="13"/>
  <c r="AM99" i="13" s="1"/>
  <c r="AM100" i="13" s="1"/>
  <c r="AM66" i="2"/>
  <c r="AM68" i="2" s="1"/>
  <c r="AL70" i="2"/>
  <c r="AL69" i="2" s="1"/>
  <c r="AM71" i="2"/>
  <c r="AL28" i="12"/>
  <c r="AJ99" i="18" l="1"/>
  <c r="AJ95" i="15"/>
  <c r="AK94" i="15"/>
  <c r="AM59" i="18"/>
  <c r="AM60" i="18" s="1"/>
  <c r="AM57" i="15"/>
  <c r="AM58" i="15" s="1"/>
  <c r="AM61" i="15" s="1"/>
  <c r="AM66" i="15" s="1"/>
  <c r="AM102" i="13"/>
  <c r="AK91" i="15"/>
  <c r="AL84" i="15"/>
  <c r="AL85" i="15" s="1"/>
  <c r="AL69" i="15"/>
  <c r="AK74" i="18"/>
  <c r="AK73" i="18" s="1"/>
  <c r="AL75" i="18"/>
  <c r="AL88" i="18"/>
  <c r="AL89" i="18" s="1"/>
  <c r="AL72" i="18"/>
  <c r="AM134" i="13"/>
  <c r="AM133" i="13" s="1"/>
  <c r="AM135" i="13" s="1"/>
  <c r="AL81" i="2"/>
  <c r="AL90" i="2" s="1"/>
  <c r="AL116" i="13"/>
  <c r="AL117" i="13" s="1"/>
  <c r="AL138" i="13" s="1"/>
  <c r="AL141" i="13" s="1"/>
  <c r="AM70" i="2"/>
  <c r="AM69" i="2" s="1"/>
  <c r="AN71" i="2"/>
  <c r="AL30" i="12"/>
  <c r="AL6" i="12" s="1"/>
  <c r="AL4" i="12"/>
  <c r="AM29" i="12"/>
  <c r="AM5" i="12" s="1"/>
  <c r="AM92" i="2" l="1"/>
  <c r="AM93" i="15"/>
  <c r="AN46" i="2"/>
  <c r="AN49" i="2" s="1"/>
  <c r="AN48" i="13" s="1"/>
  <c r="AN99" i="13" s="1"/>
  <c r="AN100" i="13" s="1"/>
  <c r="AN46" i="15"/>
  <c r="AN49" i="15" s="1"/>
  <c r="AN67" i="15" s="1"/>
  <c r="AM75" i="18"/>
  <c r="AL74" i="18"/>
  <c r="AL73" i="18" s="1"/>
  <c r="AK95" i="15"/>
  <c r="AM84" i="15"/>
  <c r="AM85" i="15" s="1"/>
  <c r="AM69" i="15"/>
  <c r="AK86" i="18"/>
  <c r="AK76" i="18"/>
  <c r="AM72" i="15"/>
  <c r="AL71" i="15"/>
  <c r="AL70" i="15" s="1"/>
  <c r="AL82" i="15" s="1"/>
  <c r="AL83" i="15" s="1"/>
  <c r="AL86" i="15" s="1"/>
  <c r="AM63" i="18"/>
  <c r="AM64" i="18" s="1"/>
  <c r="AM69" i="18" s="1"/>
  <c r="AL93" i="2"/>
  <c r="AL94" i="2" s="1"/>
  <c r="AL82" i="2"/>
  <c r="AM81" i="2"/>
  <c r="AM82" i="2" s="1"/>
  <c r="AM85" i="2" s="1"/>
  <c r="AM116" i="13"/>
  <c r="AM117" i="13" s="1"/>
  <c r="AM138" i="13" s="1"/>
  <c r="AM141" i="13" s="1"/>
  <c r="AN49" i="13"/>
  <c r="AN66" i="2"/>
  <c r="AN68" i="2" s="1"/>
  <c r="AL85" i="2"/>
  <c r="AM28" i="12"/>
  <c r="AM30" i="12" s="1"/>
  <c r="AM6" i="12" s="1"/>
  <c r="AN59" i="18" l="1"/>
  <c r="AN60" i="18" s="1"/>
  <c r="AN57" i="15"/>
  <c r="AN58" i="15" s="1"/>
  <c r="AN61" i="15" s="1"/>
  <c r="AN66" i="15" s="1"/>
  <c r="AN102" i="13"/>
  <c r="AL86" i="18"/>
  <c r="AL87" i="18" s="1"/>
  <c r="AL90" i="18" s="1"/>
  <c r="AL76" i="18"/>
  <c r="AN72" i="15"/>
  <c r="AM71" i="15"/>
  <c r="AM70" i="15" s="1"/>
  <c r="AM82" i="15" s="1"/>
  <c r="AM83" i="15" s="1"/>
  <c r="AM86" i="15" s="1"/>
  <c r="AM88" i="18"/>
  <c r="AM89" i="18" s="1"/>
  <c r="AM72" i="18"/>
  <c r="AK87" i="18"/>
  <c r="AK90" i="18" s="1"/>
  <c r="AK98" i="18"/>
  <c r="AK95" i="18"/>
  <c r="AL95" i="18" s="1"/>
  <c r="AL94" i="15"/>
  <c r="AL91" i="15"/>
  <c r="AM93" i="2"/>
  <c r="AM94" i="2" s="1"/>
  <c r="AM90" i="2"/>
  <c r="AN134" i="13"/>
  <c r="AN133" i="13" s="1"/>
  <c r="AN135" i="13" s="1"/>
  <c r="AO71" i="2"/>
  <c r="AN70" i="2"/>
  <c r="AN69" i="2" s="1"/>
  <c r="AN29" i="12"/>
  <c r="AN5" i="12" s="1"/>
  <c r="AM4" i="12"/>
  <c r="AO46" i="2" l="1"/>
  <c r="AO49" i="2" s="1"/>
  <c r="AO46" i="15"/>
  <c r="AO49" i="15" s="1"/>
  <c r="AO67" i="15" s="1"/>
  <c r="AN92" i="2"/>
  <c r="AN93" i="15"/>
  <c r="AK99" i="18"/>
  <c r="AL98" i="18"/>
  <c r="AM91" i="15"/>
  <c r="AN84" i="15"/>
  <c r="AN85" i="15" s="1"/>
  <c r="AN69" i="15"/>
  <c r="AL95" i="15"/>
  <c r="AM94" i="15"/>
  <c r="AM74" i="18"/>
  <c r="AM73" i="18" s="1"/>
  <c r="AN75" i="18"/>
  <c r="AN63" i="18"/>
  <c r="AN64" i="18" s="1"/>
  <c r="AN69" i="18" s="1"/>
  <c r="AN28" i="12"/>
  <c r="AN81" i="2"/>
  <c r="AN93" i="2" s="1"/>
  <c r="AN94" i="2" s="1"/>
  <c r="AN116" i="13"/>
  <c r="AN117" i="13" s="1"/>
  <c r="AN138" i="13" s="1"/>
  <c r="AN141" i="13" s="1"/>
  <c r="AO48" i="13"/>
  <c r="AO99" i="13" s="1"/>
  <c r="AO100" i="13" s="1"/>
  <c r="AO49" i="13"/>
  <c r="AO66" i="2"/>
  <c r="AO68" i="2" s="1"/>
  <c r="AN30" i="12"/>
  <c r="AN6" i="12" s="1"/>
  <c r="AN4" i="12"/>
  <c r="AO29" i="12"/>
  <c r="AO5" i="12" s="1"/>
  <c r="AP46" i="2" l="1"/>
  <c r="AP49" i="2" s="1"/>
  <c r="AP46" i="15"/>
  <c r="AP49" i="15" s="1"/>
  <c r="AP67" i="15" s="1"/>
  <c r="AO92" i="2"/>
  <c r="AO93" i="15"/>
  <c r="AN88" i="18"/>
  <c r="AN89" i="18" s="1"/>
  <c r="AN72" i="18"/>
  <c r="AN71" i="15"/>
  <c r="AN70" i="15" s="1"/>
  <c r="AN82" i="15" s="1"/>
  <c r="AN83" i="15" s="1"/>
  <c r="AN86" i="15" s="1"/>
  <c r="AO72" i="15"/>
  <c r="AL99" i="18"/>
  <c r="AO59" i="18"/>
  <c r="AO60" i="18" s="1"/>
  <c r="AO57" i="15"/>
  <c r="AO58" i="15" s="1"/>
  <c r="AO61" i="15" s="1"/>
  <c r="AO66" i="15" s="1"/>
  <c r="AO102" i="13"/>
  <c r="AM95" i="15"/>
  <c r="AM76" i="18"/>
  <c r="AM86" i="18"/>
  <c r="AM98" i="18" s="1"/>
  <c r="AN82" i="2"/>
  <c r="AN85" i="2" s="1"/>
  <c r="AN90" i="2"/>
  <c r="AO134" i="13"/>
  <c r="AO133" i="13" s="1"/>
  <c r="AO135" i="13" s="1"/>
  <c r="AP71" i="2"/>
  <c r="AO70" i="2"/>
  <c r="AO69" i="2" s="1"/>
  <c r="AP48" i="13"/>
  <c r="AP99" i="13" s="1"/>
  <c r="AP100" i="13" s="1"/>
  <c r="AP49" i="13"/>
  <c r="AP66" i="2"/>
  <c r="AP68" i="2" s="1"/>
  <c r="AP70" i="2" s="1"/>
  <c r="AP69" i="2" s="1"/>
  <c r="AO28" i="12"/>
  <c r="AP59" i="18" l="1"/>
  <c r="AP60" i="18" s="1"/>
  <c r="AP63" i="18" s="1"/>
  <c r="AP64" i="18" s="1"/>
  <c r="AP69" i="18" s="1"/>
  <c r="AP57" i="15"/>
  <c r="AP58" i="15" s="1"/>
  <c r="AP61" i="15" s="1"/>
  <c r="AP66" i="15" s="1"/>
  <c r="AP102" i="13"/>
  <c r="AO64" i="18"/>
  <c r="AO69" i="18" s="1"/>
  <c r="AO63" i="18"/>
  <c r="AN94" i="15"/>
  <c r="AN91" i="15"/>
  <c r="AM99" i="18"/>
  <c r="AM87" i="18"/>
  <c r="AM90" i="18" s="1"/>
  <c r="AM95" i="18"/>
  <c r="AN74" i="18"/>
  <c r="AN73" i="18" s="1"/>
  <c r="AO75" i="18"/>
  <c r="AO84" i="15"/>
  <c r="AO85" i="15" s="1"/>
  <c r="AO69" i="15"/>
  <c r="AP134" i="13"/>
  <c r="AP133" i="13" s="1"/>
  <c r="AP135" i="13" s="1"/>
  <c r="AO81" i="2"/>
  <c r="AO82" i="2" s="1"/>
  <c r="AO85" i="2" s="1"/>
  <c r="AO116" i="13"/>
  <c r="AO117" i="13" s="1"/>
  <c r="AO138" i="13" s="1"/>
  <c r="AO141" i="13" s="1"/>
  <c r="AP81" i="2"/>
  <c r="AP82" i="2" s="1"/>
  <c r="AP116" i="13"/>
  <c r="AP117" i="13" s="1"/>
  <c r="AO30" i="12"/>
  <c r="AO6" i="12" s="1"/>
  <c r="AO4" i="12"/>
  <c r="AP92" i="2" l="1"/>
  <c r="AP93" i="15"/>
  <c r="AP72" i="15"/>
  <c r="AO71" i="15"/>
  <c r="AO70" i="15" s="1"/>
  <c r="AO82" i="15" s="1"/>
  <c r="AO83" i="15" s="1"/>
  <c r="AO86" i="15" s="1"/>
  <c r="AN86" i="18"/>
  <c r="AN76" i="18"/>
  <c r="AN95" i="15"/>
  <c r="AP84" i="15"/>
  <c r="AP69" i="15"/>
  <c r="AP71" i="15" s="1"/>
  <c r="AP70" i="15" s="1"/>
  <c r="AP82" i="15" s="1"/>
  <c r="AO88" i="18"/>
  <c r="AO89" i="18" s="1"/>
  <c r="AO72" i="18"/>
  <c r="AP88" i="18"/>
  <c r="AP72" i="18"/>
  <c r="AP74" i="18" s="1"/>
  <c r="AP73" i="18" s="1"/>
  <c r="AO93" i="2"/>
  <c r="AO94" i="2" s="1"/>
  <c r="AQ81" i="2"/>
  <c r="AO90" i="2"/>
  <c r="AP90" i="2" s="1"/>
  <c r="AP138" i="13"/>
  <c r="AP141" i="13" s="1"/>
  <c r="AQ141" i="13" s="1"/>
  <c r="AP93" i="2"/>
  <c r="AP94" i="2" s="1"/>
  <c r="AP85" i="2"/>
  <c r="AQ85" i="2" s="1"/>
  <c r="C88" i="2" s="1"/>
  <c r="AQ82" i="2"/>
  <c r="AO94" i="15" l="1"/>
  <c r="AN87" i="18"/>
  <c r="AN90" i="18" s="1"/>
  <c r="AN98" i="18"/>
  <c r="AO95" i="15"/>
  <c r="AP94" i="15"/>
  <c r="AP95" i="15" s="1"/>
  <c r="AO91" i="15"/>
  <c r="AP91" i="15" s="1"/>
  <c r="AP75" i="18"/>
  <c r="AO74" i="18"/>
  <c r="AO73" i="18" s="1"/>
  <c r="AP76" i="18"/>
  <c r="AP86" i="18"/>
  <c r="AP83" i="15"/>
  <c r="AQ83" i="15" s="1"/>
  <c r="AQ82" i="15"/>
  <c r="AN95" i="18"/>
  <c r="AP89" i="18"/>
  <c r="AQ88" i="18"/>
  <c r="AP85" i="15"/>
  <c r="AQ84" i="15"/>
  <c r="AO76" i="18" l="1"/>
  <c r="AO86" i="18"/>
  <c r="AO87" i="18" s="1"/>
  <c r="AO90" i="18" s="1"/>
  <c r="AP86" i="15"/>
  <c r="AQ86" i="15" s="1"/>
  <c r="C89" i="15" s="1"/>
  <c r="AQ85" i="15"/>
  <c r="AN99" i="18"/>
  <c r="AQ89" i="18"/>
  <c r="AP87" i="18"/>
  <c r="AP90" i="18" s="1"/>
  <c r="AQ90" i="18" s="1"/>
  <c r="C93" i="18" s="1"/>
  <c r="AQ86" i="18" l="1"/>
  <c r="AO98" i="18"/>
  <c r="AQ87" i="18"/>
  <c r="AO95" i="18"/>
  <c r="AP95" i="18" s="1"/>
  <c r="AP98" i="18" l="1"/>
  <c r="AP99" i="18" s="1"/>
  <c r="AO99" i="18"/>
</calcChain>
</file>

<file path=xl/comments1.xml><?xml version="1.0" encoding="utf-8"?>
<comments xmlns="http://schemas.openxmlformats.org/spreadsheetml/2006/main">
  <authors>
    <author>PC</author>
  </authors>
  <commentList>
    <comment ref="A16" authorId="0">
      <text>
        <r>
          <rPr>
            <sz val="9"/>
            <color indexed="81"/>
            <rFont val="Segoe UI"/>
            <family val="2"/>
            <charset val="238"/>
          </rPr>
          <t>úroková sadzba</t>
        </r>
      </text>
    </comment>
    <comment ref="B16" authorId="0">
      <text>
        <r>
          <rPr>
            <sz val="9"/>
            <color indexed="81"/>
            <rFont val="Segoe UI"/>
            <family val="2"/>
            <charset val="238"/>
          </rPr>
          <t>Počet rokov splatnosti</t>
        </r>
      </text>
    </comment>
    <comment ref="A26" authorId="0">
      <text>
        <r>
          <rPr>
            <sz val="9"/>
            <color indexed="81"/>
            <rFont val="Segoe UI"/>
            <family val="2"/>
            <charset val="238"/>
          </rPr>
          <t>úroková sadzba</t>
        </r>
      </text>
    </comment>
    <comment ref="B26" authorId="0">
      <text>
        <r>
          <rPr>
            <sz val="9"/>
            <color indexed="81"/>
            <rFont val="Segoe UI"/>
            <family val="2"/>
            <charset val="238"/>
          </rPr>
          <t>Počet rokov splatnosti</t>
        </r>
      </text>
    </comment>
    <comment ref="A31" authorId="0">
      <text>
        <r>
          <rPr>
            <sz val="9"/>
            <color indexed="81"/>
            <rFont val="Segoe UI"/>
            <family val="2"/>
            <charset val="238"/>
          </rPr>
          <t>úroková sadzba</t>
        </r>
      </text>
    </comment>
    <comment ref="B31" authorId="0">
      <text>
        <r>
          <rPr>
            <sz val="9"/>
            <color indexed="81"/>
            <rFont val="Segoe UI"/>
            <family val="2"/>
            <charset val="238"/>
          </rPr>
          <t>Počet rokov splatnosti</t>
        </r>
      </text>
    </comment>
    <comment ref="A36" authorId="0">
      <text>
        <r>
          <rPr>
            <sz val="9"/>
            <color indexed="81"/>
            <rFont val="Segoe UI"/>
            <family val="2"/>
            <charset val="238"/>
          </rPr>
          <t>úroková sadzba</t>
        </r>
      </text>
    </comment>
    <comment ref="B36" authorId="0">
      <text>
        <r>
          <rPr>
            <sz val="9"/>
            <color indexed="81"/>
            <rFont val="Segoe UI"/>
            <family val="2"/>
            <charset val="238"/>
          </rPr>
          <t>Počet rokov splatnosti</t>
        </r>
      </text>
    </comment>
    <comment ref="A41" authorId="0">
      <text>
        <r>
          <rPr>
            <sz val="9"/>
            <color indexed="81"/>
            <rFont val="Segoe UI"/>
            <family val="2"/>
            <charset val="238"/>
          </rPr>
          <t>úroková sadzba</t>
        </r>
      </text>
    </comment>
    <comment ref="B41" authorId="0">
      <text>
        <r>
          <rPr>
            <sz val="9"/>
            <color indexed="81"/>
            <rFont val="Segoe UI"/>
            <family val="2"/>
            <charset val="238"/>
          </rPr>
          <t>Počet rokov splatnosti</t>
        </r>
      </text>
    </comment>
    <comment ref="A46" authorId="0">
      <text>
        <r>
          <rPr>
            <sz val="9"/>
            <color indexed="81"/>
            <rFont val="Segoe UI"/>
            <family val="2"/>
            <charset val="238"/>
          </rPr>
          <t>úroková sadzba</t>
        </r>
      </text>
    </comment>
    <comment ref="B46" authorId="0">
      <text>
        <r>
          <rPr>
            <sz val="9"/>
            <color indexed="81"/>
            <rFont val="Segoe UI"/>
            <family val="2"/>
            <charset val="238"/>
          </rPr>
          <t>Počet rokov splatnosti</t>
        </r>
      </text>
    </comment>
    <comment ref="A51" authorId="0">
      <text>
        <r>
          <rPr>
            <sz val="9"/>
            <color indexed="81"/>
            <rFont val="Segoe UI"/>
            <family val="2"/>
            <charset val="238"/>
          </rPr>
          <t>úroková sadzba</t>
        </r>
      </text>
    </comment>
    <comment ref="B51" authorId="0">
      <text>
        <r>
          <rPr>
            <sz val="9"/>
            <color indexed="81"/>
            <rFont val="Segoe UI"/>
            <family val="2"/>
            <charset val="238"/>
          </rPr>
          <t>Počet rokov splatnosti</t>
        </r>
      </text>
    </comment>
    <comment ref="A56" authorId="0">
      <text>
        <r>
          <rPr>
            <sz val="9"/>
            <color indexed="81"/>
            <rFont val="Segoe UI"/>
            <family val="2"/>
            <charset val="238"/>
          </rPr>
          <t>úroková sadzba</t>
        </r>
      </text>
    </comment>
    <comment ref="B56" authorId="0">
      <text>
        <r>
          <rPr>
            <sz val="9"/>
            <color indexed="81"/>
            <rFont val="Segoe UI"/>
            <family val="2"/>
            <charset val="238"/>
          </rPr>
          <t>Počet rokov splatnosti</t>
        </r>
      </text>
    </comment>
    <comment ref="A61" authorId="0">
      <text>
        <r>
          <rPr>
            <sz val="9"/>
            <color indexed="81"/>
            <rFont val="Segoe UI"/>
            <family val="2"/>
            <charset val="238"/>
          </rPr>
          <t>úroková sadzba</t>
        </r>
      </text>
    </comment>
    <comment ref="B61" authorId="0">
      <text>
        <r>
          <rPr>
            <sz val="9"/>
            <color indexed="81"/>
            <rFont val="Segoe UI"/>
            <family val="2"/>
            <charset val="238"/>
          </rPr>
          <t>Počet rokov splatnosti</t>
        </r>
      </text>
    </comment>
    <comment ref="A66" authorId="0">
      <text>
        <r>
          <rPr>
            <sz val="9"/>
            <color indexed="81"/>
            <rFont val="Segoe UI"/>
            <family val="2"/>
            <charset val="238"/>
          </rPr>
          <t>úroková sadzba</t>
        </r>
      </text>
    </comment>
    <comment ref="B66" authorId="0">
      <text>
        <r>
          <rPr>
            <sz val="9"/>
            <color indexed="81"/>
            <rFont val="Segoe UI"/>
            <family val="2"/>
            <charset val="238"/>
          </rPr>
          <t>Počet rokov splatnosti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A16" authorId="0">
      <text>
        <r>
          <rPr>
            <sz val="9"/>
            <color indexed="81"/>
            <rFont val="Segoe UI"/>
            <family val="2"/>
            <charset val="238"/>
          </rPr>
          <t>úroková sadzba</t>
        </r>
      </text>
    </comment>
    <comment ref="B16" authorId="0">
      <text>
        <r>
          <rPr>
            <sz val="9"/>
            <color indexed="81"/>
            <rFont val="Segoe UI"/>
            <family val="2"/>
            <charset val="238"/>
          </rPr>
          <t>Počet rokov splatnosti</t>
        </r>
      </text>
    </comment>
    <comment ref="A26" authorId="0">
      <text>
        <r>
          <rPr>
            <sz val="9"/>
            <color indexed="81"/>
            <rFont val="Segoe UI"/>
            <family val="2"/>
            <charset val="238"/>
          </rPr>
          <t>úroková sadzba</t>
        </r>
      </text>
    </comment>
    <comment ref="B26" authorId="0">
      <text>
        <r>
          <rPr>
            <sz val="9"/>
            <color indexed="81"/>
            <rFont val="Segoe UI"/>
            <family val="2"/>
            <charset val="238"/>
          </rPr>
          <t>Počet rokov splatnosti</t>
        </r>
      </text>
    </comment>
    <comment ref="A31" authorId="0">
      <text>
        <r>
          <rPr>
            <sz val="9"/>
            <color indexed="81"/>
            <rFont val="Segoe UI"/>
            <family val="2"/>
            <charset val="238"/>
          </rPr>
          <t>úroková sadzba</t>
        </r>
      </text>
    </comment>
    <comment ref="B31" authorId="0">
      <text>
        <r>
          <rPr>
            <sz val="9"/>
            <color indexed="81"/>
            <rFont val="Segoe UI"/>
            <family val="2"/>
            <charset val="238"/>
          </rPr>
          <t>Počet rokov splatnosti</t>
        </r>
      </text>
    </comment>
    <comment ref="A36" authorId="0">
      <text>
        <r>
          <rPr>
            <sz val="9"/>
            <color indexed="81"/>
            <rFont val="Segoe UI"/>
            <family val="2"/>
            <charset val="238"/>
          </rPr>
          <t>úroková sadzba</t>
        </r>
      </text>
    </comment>
    <comment ref="B36" authorId="0">
      <text>
        <r>
          <rPr>
            <sz val="9"/>
            <color indexed="81"/>
            <rFont val="Segoe UI"/>
            <family val="2"/>
            <charset val="238"/>
          </rPr>
          <t>Počet rokov splatnosti</t>
        </r>
      </text>
    </comment>
    <comment ref="A41" authorId="0">
      <text>
        <r>
          <rPr>
            <sz val="9"/>
            <color indexed="81"/>
            <rFont val="Segoe UI"/>
            <family val="2"/>
            <charset val="238"/>
          </rPr>
          <t>úroková sadzba</t>
        </r>
      </text>
    </comment>
    <comment ref="B41" authorId="0">
      <text>
        <r>
          <rPr>
            <sz val="9"/>
            <color indexed="81"/>
            <rFont val="Segoe UI"/>
            <family val="2"/>
            <charset val="238"/>
          </rPr>
          <t>Počet rokov splatnosti</t>
        </r>
      </text>
    </comment>
    <comment ref="A46" authorId="0">
      <text>
        <r>
          <rPr>
            <sz val="9"/>
            <color indexed="81"/>
            <rFont val="Segoe UI"/>
            <family val="2"/>
            <charset val="238"/>
          </rPr>
          <t>úroková sadzba</t>
        </r>
      </text>
    </comment>
    <comment ref="B46" authorId="0">
      <text>
        <r>
          <rPr>
            <sz val="9"/>
            <color indexed="81"/>
            <rFont val="Segoe UI"/>
            <family val="2"/>
            <charset val="238"/>
          </rPr>
          <t>Počet rokov splatnosti</t>
        </r>
      </text>
    </comment>
    <comment ref="A51" authorId="0">
      <text>
        <r>
          <rPr>
            <sz val="9"/>
            <color indexed="81"/>
            <rFont val="Segoe UI"/>
            <family val="2"/>
            <charset val="238"/>
          </rPr>
          <t>úroková sadzba</t>
        </r>
      </text>
    </comment>
    <comment ref="B51" authorId="0">
      <text>
        <r>
          <rPr>
            <sz val="9"/>
            <color indexed="81"/>
            <rFont val="Segoe UI"/>
            <family val="2"/>
            <charset val="238"/>
          </rPr>
          <t>Počet rokov splatnosti</t>
        </r>
      </text>
    </comment>
    <comment ref="A56" authorId="0">
      <text>
        <r>
          <rPr>
            <sz val="9"/>
            <color indexed="81"/>
            <rFont val="Segoe UI"/>
            <family val="2"/>
            <charset val="238"/>
          </rPr>
          <t>úroková sadzba</t>
        </r>
      </text>
    </comment>
    <comment ref="B56" authorId="0">
      <text>
        <r>
          <rPr>
            <sz val="9"/>
            <color indexed="81"/>
            <rFont val="Segoe UI"/>
            <family val="2"/>
            <charset val="238"/>
          </rPr>
          <t>Počet rokov splatnosti</t>
        </r>
      </text>
    </comment>
    <comment ref="A61" authorId="0">
      <text>
        <r>
          <rPr>
            <sz val="9"/>
            <color indexed="81"/>
            <rFont val="Segoe UI"/>
            <family val="2"/>
            <charset val="238"/>
          </rPr>
          <t>úroková sadzba</t>
        </r>
      </text>
    </comment>
    <comment ref="B61" authorId="0">
      <text>
        <r>
          <rPr>
            <sz val="9"/>
            <color indexed="81"/>
            <rFont val="Segoe UI"/>
            <family val="2"/>
            <charset val="238"/>
          </rPr>
          <t>Počet rokov splatnosti</t>
        </r>
      </text>
    </comment>
    <comment ref="A66" authorId="0">
      <text>
        <r>
          <rPr>
            <sz val="9"/>
            <color indexed="81"/>
            <rFont val="Segoe UI"/>
            <family val="2"/>
            <charset val="238"/>
          </rPr>
          <t>úroková sadzba</t>
        </r>
      </text>
    </comment>
    <comment ref="B66" authorId="0">
      <text>
        <r>
          <rPr>
            <sz val="9"/>
            <color indexed="81"/>
            <rFont val="Segoe UI"/>
            <family val="2"/>
            <charset val="238"/>
          </rPr>
          <t>Počet rokov splatnosti</t>
        </r>
      </text>
    </comment>
  </commentList>
</comments>
</file>

<file path=xl/sharedStrings.xml><?xml version="1.0" encoding="utf-8"?>
<sst xmlns="http://schemas.openxmlformats.org/spreadsheetml/2006/main" count="908" uniqueCount="173">
  <si>
    <t>Pozemky</t>
  </si>
  <si>
    <t>Budovy a stavby</t>
  </si>
  <si>
    <t>Nová technológia</t>
  </si>
  <si>
    <t>Použitá technológia</t>
  </si>
  <si>
    <t>Mimoriadna údržba</t>
  </si>
  <si>
    <t>Dlhodobý hmotný investičný majetok</t>
  </si>
  <si>
    <t>Licencie</t>
  </si>
  <si>
    <t>Patenty</t>
  </si>
  <si>
    <t>Iné investičné náklady</t>
  </si>
  <si>
    <t>Dlhodobý nehmotný investičný majetok</t>
  </si>
  <si>
    <t>Investičné výdavky spolu</t>
  </si>
  <si>
    <t>Legenda: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</si>
  <si>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</si>
  <si>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</si>
  <si>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</si>
  <si>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</si>
  <si>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</si>
  <si>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</si>
  <si>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Zost. Cena (-)</t>
  </si>
  <si>
    <t>Investičné náklady</t>
  </si>
  <si>
    <t>Tabuľka č. II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</si>
  <si>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</si>
  <si>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</si>
  <si>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</si>
  <si>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</si>
  <si>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</si>
  <si>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</si>
  <si>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</si>
  <si>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</si>
  <si>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</si>
  <si>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</si>
  <si>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</si>
  <si>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Tržby za služby</t>
  </si>
  <si>
    <t>Tržby za výrobky</t>
  </si>
  <si>
    <t>Tržby za tovary</t>
  </si>
  <si>
    <t>Prevádzkové výnosy</t>
  </si>
  <si>
    <t>Výnosy z predaja majetku</t>
  </si>
  <si>
    <t>Výnosy celkom</t>
  </si>
  <si>
    <t>Tabuľka č. IV</t>
  </si>
  <si>
    <t>Daňové odpisy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</si>
  <si>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</si>
  <si>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</si>
  <si>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</si>
  <si>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</si>
  <si>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</si>
  <si>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</si>
  <si>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</si>
  <si>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</si>
  <si>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</si>
  <si>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</si>
  <si>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</si>
  <si>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</si>
  <si>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Výpočet výšky ČSH:</t>
  </si>
  <si>
    <t>Vstupná cena v jednotlivých rokoch</t>
  </si>
  <si>
    <t>Odpisová skupina</t>
  </si>
  <si>
    <t xml:space="preserve"> Doba odpisovania</t>
  </si>
  <si>
    <t>Spolu</t>
  </si>
  <si>
    <t>Odpisy - daňové</t>
  </si>
  <si>
    <t>Výplata podielov na zisku</t>
  </si>
  <si>
    <t>Čistý zisk / strata</t>
  </si>
  <si>
    <t>Hrubý zisk / strata</t>
  </si>
  <si>
    <t>Hrubá mzda</t>
  </si>
  <si>
    <t xml:space="preserve">   Pracovná pozícia 1:</t>
  </si>
  <si>
    <t xml:space="preserve">   Pracovná pozícia 2:</t>
  </si>
  <si>
    <t xml:space="preserve">   Pracovná pozícia 3:</t>
  </si>
  <si>
    <t xml:space="preserve">   Pracovná pozícia 4:</t>
  </si>
  <si>
    <t xml:space="preserve">   Pracovná pozícia 5:</t>
  </si>
  <si>
    <t xml:space="preserve">   Pracovná pozícia 6:</t>
  </si>
  <si>
    <t xml:space="preserve">   Pracovná pozícia 7:</t>
  </si>
  <si>
    <t xml:space="preserve">   Pracovná pozícia 8:</t>
  </si>
  <si>
    <t xml:space="preserve">   Pracovná pozícia 9:</t>
  </si>
  <si>
    <t xml:space="preserve">   Pracovná pozícia 10:</t>
  </si>
  <si>
    <t>Odvody</t>
  </si>
  <si>
    <t>Ostatné výnosy</t>
  </si>
  <si>
    <t/>
  </si>
  <si>
    <t>OC</t>
  </si>
  <si>
    <t>MO
R/Z</t>
  </si>
  <si>
    <t>R</t>
  </si>
  <si>
    <t>««« Detail odpisov</t>
  </si>
  <si>
    <t>Rovnomerná metóda</t>
  </si>
  <si>
    <t>Zrýchlená metóda</t>
  </si>
  <si>
    <t>Z</t>
  </si>
  <si>
    <t>Pozn: od roku 2015 je možné použiť zrýchlenú metódu odpisovania len pre 2. a 3. odpisovú skupinu</t>
  </si>
  <si>
    <t>zelené bunky - sa počítajú automaticky</t>
  </si>
  <si>
    <t>11a</t>
  </si>
  <si>
    <t>11b</t>
  </si>
  <si>
    <t>11a.1</t>
  </si>
  <si>
    <t>11a.2</t>
  </si>
  <si>
    <t>11a.3</t>
  </si>
  <si>
    <t>11a.4</t>
  </si>
  <si>
    <t>11a.5</t>
  </si>
  <si>
    <t>11a.6</t>
  </si>
  <si>
    <t>11a.7</t>
  </si>
  <si>
    <t>11a.8</t>
  </si>
  <si>
    <t>11a.9</t>
  </si>
  <si>
    <t>11a.10</t>
  </si>
  <si>
    <t>Znevýhodnenie RSP oproti bežnému podniku</t>
  </si>
  <si>
    <t>Znížená produktivita</t>
  </si>
  <si>
    <t>Podiel mzdových nákladov na celkových prevádzkových nákladoch</t>
  </si>
  <si>
    <t>Celková úverová bilancia projektu</t>
  </si>
  <si>
    <t>Výška čerpaného úveru</t>
  </si>
  <si>
    <t>Splátka istiny</t>
  </si>
  <si>
    <t>Splátka úroku</t>
  </si>
  <si>
    <t>Splátka úveru</t>
  </si>
  <si>
    <t>Vstupné údaje</t>
  </si>
  <si>
    <t>Údaje uvádzajte v EUR</t>
  </si>
  <si>
    <t>Údaje uvádzajte v súlade so splátkovým kalendárom</t>
  </si>
  <si>
    <t>««« zobraziť/schovať položky</t>
  </si>
  <si>
    <t>Čerpanie úveru</t>
  </si>
  <si>
    <t>Splátky istiny úveru</t>
  </si>
  <si>
    <t>Kumulované CASH-FLOW s Inv.n. s úverom úver</t>
  </si>
  <si>
    <t>Kumulované CASH-FLOW s Inv.n. mimo istiny úveru</t>
  </si>
  <si>
    <t>Súčasná hodnota kumulovaného CF s Inv.n. s úverom</t>
  </si>
  <si>
    <t>Pomer tržieb k prevádzkovým nákladom</t>
  </si>
  <si>
    <t xml:space="preserve">      % zapojenia pozície do výkonu podniku</t>
  </si>
  <si>
    <t xml:space="preserve">      koeficient zníženej výkonnosti zamestnanca</t>
  </si>
  <si>
    <t xml:space="preserve">      Sociálne náklady podniku</t>
  </si>
  <si>
    <t xml:space="preserve">      Sociálne náklady podniku na osobné náklady spolu (mesačne)</t>
  </si>
  <si>
    <t xml:space="preserve">      Sociálne náklady podniku na hrubú mzdu spolu (mesačne)</t>
  </si>
  <si>
    <t xml:space="preserve">      Sociálne náklady podniku na osobné náklady spolu (ročne)</t>
  </si>
  <si>
    <t>Neefektívnosť prevádzky pracovného výkonu</t>
  </si>
  <si>
    <t>Prepočítaný vplyv na výšku tržieb (zníženie ročných tržieb)</t>
  </si>
  <si>
    <t>Neefektívnosť celkovej prevádzky</t>
  </si>
  <si>
    <t>Finančné nástroje</t>
  </si>
  <si>
    <t>Podmienečne vratný finančný príspevok</t>
  </si>
  <si>
    <t>Nenávratný finančný príspevok</t>
  </si>
  <si>
    <t>Dotácie pre registrovaný sociálny podnik</t>
  </si>
  <si>
    <t>Investičné výdavky v EUR</t>
  </si>
  <si>
    <t>Prevádzkové náklady v EUR</t>
  </si>
  <si>
    <t>Výnosy v EUR</t>
  </si>
  <si>
    <t>Zisk v EUR</t>
  </si>
  <si>
    <t>Zohľadnenie financovania z úveru</t>
  </si>
  <si>
    <t>Kompenzácie (pomoc) pre RSP</t>
  </si>
  <si>
    <t xml:space="preserve">Tabuľka č. III </t>
  </si>
  <si>
    <t>Investičná pomoc (Z 112/2018, §17)</t>
  </si>
  <si>
    <t>Podpora kombinovanej do jednej operácie s finančným nástrojom</t>
  </si>
  <si>
    <t>Predaj nehnuteľnosti za nižšiu cenu ako je všeobecná hodnota majetku</t>
  </si>
  <si>
    <t>Nájom nehnuteľnosti za nižšiu cenu ako je hodnota nájmu nehnuteľnosti stanovená znaleckým posudkom</t>
  </si>
  <si>
    <t>Pomoc na podporu dopytu (Z112/2018, §22)</t>
  </si>
  <si>
    <t>Kompenzačná pomoc (Z 112/2018, §19)</t>
  </si>
  <si>
    <t>Servisné poukážky</t>
  </si>
  <si>
    <t>Pomoc registrovanému sociálnemu podniku</t>
  </si>
  <si>
    <t>Znížená sadzba DPH</t>
  </si>
  <si>
    <t>Znížená sadzba DPH (z 20% na 10%)</t>
  </si>
  <si>
    <t>Tržba (tržba znížená o neefektivitu prevádzky)</t>
  </si>
  <si>
    <t>Investičná pomoc celkom</t>
  </si>
  <si>
    <t>Kompenzačná pomoc celkom</t>
  </si>
  <si>
    <t>Pomoc na podporu dopytu celkom</t>
  </si>
  <si>
    <t>Znížená sadzba DPH celkom</t>
  </si>
  <si>
    <t>Úľava na dani z príjmov podľa osobitného predpisu (50%-100%)</t>
  </si>
  <si>
    <t>Znevýhodnenie RSP vs. pomoc pre RSP</t>
  </si>
  <si>
    <t xml:space="preserve">Tabuľka č. IV </t>
  </si>
  <si>
    <t>Zvýšená investičná náročnosť EUR</t>
  </si>
  <si>
    <t>Zvýšené prevádzkové náklady v EUR</t>
  </si>
  <si>
    <t>Zvýšená investičná náročnosť spolu</t>
  </si>
  <si>
    <t>Zvýšené prevádzkové náklady</t>
  </si>
  <si>
    <t>Znevýhodnenie (zvýšené náklady a znížené tržby) RSP celkom</t>
  </si>
  <si>
    <t>Zníženie tržieb nižšou produktivitou</t>
  </si>
  <si>
    <t>Znalecká resp. trhová cena</t>
  </si>
  <si>
    <t>Znížená cena</t>
  </si>
  <si>
    <t>všetky bunky v tejto tabuľke sa počítajú automaticky</t>
  </si>
  <si>
    <t>bunky do ktorých je premietnutá štátna pomoc</t>
  </si>
  <si>
    <t>biele bunky - vyplniť manuálne</t>
  </si>
  <si>
    <t>GRAFY</t>
  </si>
  <si>
    <t xml:space="preserve">Porovnanie </t>
  </si>
  <si>
    <t xml:space="preserve">   - bežného podniku</t>
  </si>
  <si>
    <t xml:space="preserve">   - sociálneho podniku</t>
  </si>
  <si>
    <t xml:space="preserve">   - sociálneho podniku s pomocou</t>
  </si>
  <si>
    <t>Bežný podnik</t>
  </si>
  <si>
    <t>Sociálny podnik</t>
  </si>
  <si>
    <t>Sociálny podnik s pomocou</t>
  </si>
  <si>
    <t>Čistá súčasná hodnota</t>
  </si>
  <si>
    <t>Kumulované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</si>
</sst>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-* #,##0.00\ _K_č_s_-;\-* #,##0.00\ _K_č_s_-;_-* &quot;-&quot;??\ _K_č_s_-;_-@_-"/>
    <numFmt numFmtId="165" formatCode="#,##0.0\ _€"/>
    <numFmt numFmtId="166" formatCode="0.0%"/>
    <numFmt numFmtId="167" formatCode="#,##0\ _€"/>
    <numFmt numFmtId="168" formatCode="0;\-0;;@"/>
    <numFmt numFmtId="169" formatCode="#,##0\ &quot;€&quot;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CE"/>
      <charset val="238"/>
    </font>
    <font>
      <i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sz val="9"/>
      <color indexed="81"/>
      <name val="Segoe UI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rgb="FFC00000"/>
      <name val="Arial Narrow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Arial CE"/>
      <charset val="238"/>
    </font>
    <font>
      <sz val="11"/>
      <color theme="9" tint="0.59999389629810485"/>
      <name val="Calibri"/>
      <family val="2"/>
      <charset val="238"/>
      <scheme val="minor"/>
    </font>
    <font>
      <sz val="8"/>
      <color theme="5"/>
      <name val="Arial"/>
      <family val="2"/>
      <charset val="238"/>
    </font>
    <font>
      <b/>
      <sz val="8"/>
      <color theme="5"/>
      <name val="Arial"/>
      <family val="2"/>
      <charset val="238"/>
    </font>
    <font>
      <b/>
      <sz val="16"/>
      <color theme="1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31"/>
      </patternFill>
    </fill>
    <fill>
      <patternFill patternType="solid">
        <fgColor rgb="FF008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31"/>
      </patternFill>
    </fill>
    <fill>
      <patternFill patternType="solid">
        <fgColor theme="7" tint="0.59999389629810485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5" tint="0.79998168889431442"/>
        <bgColor indexed="31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Dashed">
        <color auto="1"/>
      </bottom>
      <diagonal/>
    </border>
    <border>
      <left/>
      <right style="medium">
        <color indexed="64"/>
      </right>
      <top/>
      <bottom style="mediumDashed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/>
  </cellStyleXfs>
  <cellXfs count="510">
    <xf numFmtId="0" fontId="0" fillId="0" borderId="0" xfId="0"/>
    <xf numFmtId="0" fontId="7" fillId="3" borderId="4" xfId="5" applyFont="1" applyFill="1" applyBorder="1" applyProtection="1">
      <protection hidden="1"/>
    </xf>
    <xf numFmtId="0" fontId="7" fillId="3" borderId="5" xfId="5" applyFont="1" applyFill="1" applyBorder="1" applyProtection="1">
      <protection hidden="1"/>
    </xf>
    <xf numFmtId="0" fontId="7" fillId="3" borderId="11" xfId="5" applyFont="1" applyFill="1" applyBorder="1" applyProtection="1">
      <protection hidden="1"/>
    </xf>
    <xf numFmtId="0" fontId="7" fillId="3" borderId="7" xfId="5" applyFont="1" applyFill="1" applyBorder="1" applyProtection="1">
      <protection hidden="1"/>
    </xf>
    <xf numFmtId="0" fontId="4" fillId="2" borderId="1" xfId="5" applyFill="1" applyBorder="1" applyProtection="1">
      <protection hidden="1"/>
    </xf>
    <xf numFmtId="0" fontId="4" fillId="0" borderId="1" xfId="5" applyBorder="1" applyProtection="1">
      <protection hidden="1"/>
    </xf>
    <xf numFmtId="0" fontId="5" fillId="0" borderId="3" xfId="5" applyFont="1" applyBorder="1" applyProtection="1">
      <protection hidden="1"/>
    </xf>
    <xf numFmtId="0" fontId="6" fillId="0" borderId="14" xfId="5" applyFont="1" applyBorder="1" applyProtection="1">
      <protection hidden="1"/>
    </xf>
    <xf numFmtId="0" fontId="6" fillId="0" borderId="3" xfId="5" applyFont="1" applyBorder="1" applyProtection="1">
      <protection hidden="1"/>
    </xf>
    <xf numFmtId="0" fontId="6" fillId="0" borderId="0" xfId="5" applyFont="1" applyFill="1" applyBorder="1" applyProtection="1">
      <protection hidden="1"/>
    </xf>
    <xf numFmtId="0" fontId="5" fillId="0" borderId="0" xfId="5" applyFont="1" applyFill="1" applyBorder="1" applyProtection="1">
      <protection hidden="1"/>
    </xf>
    <xf numFmtId="0" fontId="7" fillId="4" borderId="15" xfId="5" applyFont="1" applyFill="1" applyBorder="1" applyAlignment="1" applyProtection="1">
      <alignment horizontal="right"/>
      <protection hidden="1"/>
    </xf>
    <xf numFmtId="0" fontId="5" fillId="0" borderId="0" xfId="5" applyFont="1" applyBorder="1" applyAlignment="1" applyProtection="1">
      <alignment horizontal="right"/>
      <protection locked="0"/>
    </xf>
    <xf numFmtId="165" fontId="7" fillId="6" borderId="16" xfId="2" applyNumberFormat="1" applyFont="1" applyFill="1" applyBorder="1" applyAlignment="1" applyProtection="1">
      <alignment horizontal="right"/>
      <protection hidden="1"/>
    </xf>
    <xf numFmtId="0" fontId="0" fillId="0" borderId="0" xfId="0"/>
    <xf numFmtId="0" fontId="7" fillId="11" borderId="10" xfId="0" applyFont="1" applyFill="1" applyBorder="1" applyProtection="1">
      <protection hidden="1"/>
    </xf>
    <xf numFmtId="0" fontId="7" fillId="11" borderId="0" xfId="0" applyFont="1" applyFill="1" applyBorder="1" applyProtection="1">
      <protection hidden="1"/>
    </xf>
    <xf numFmtId="0" fontId="7" fillId="11" borderId="3" xfId="0" applyFont="1" applyFill="1" applyBorder="1" applyProtection="1">
      <protection hidden="1"/>
    </xf>
    <xf numFmtId="0" fontId="5" fillId="12" borderId="0" xfId="5" applyFont="1" applyFill="1" applyBorder="1" applyAlignment="1" applyProtection="1">
      <alignment horizontal="right"/>
      <protection hidden="1"/>
    </xf>
    <xf numFmtId="9" fontId="5" fillId="12" borderId="0" xfId="5" applyNumberFormat="1" applyFont="1" applyFill="1" applyBorder="1" applyProtection="1">
      <protection hidden="1"/>
    </xf>
    <xf numFmtId="0" fontId="7" fillId="12" borderId="3" xfId="5" applyFont="1" applyFill="1" applyBorder="1" applyProtection="1">
      <protection hidden="1"/>
    </xf>
    <xf numFmtId="165" fontId="5" fillId="12" borderId="0" xfId="5" applyNumberFormat="1" applyFont="1" applyFill="1" applyBorder="1" applyProtection="1">
      <protection hidden="1"/>
    </xf>
    <xf numFmtId="0" fontId="7" fillId="12" borderId="8" xfId="5" applyFont="1" applyFill="1" applyBorder="1" applyProtection="1">
      <protection hidden="1"/>
    </xf>
    <xf numFmtId="0" fontId="4" fillId="12" borderId="1" xfId="5" applyFill="1" applyBorder="1" applyProtection="1">
      <protection hidden="1"/>
    </xf>
    <xf numFmtId="0" fontId="5" fillId="12" borderId="3" xfId="5" applyFont="1" applyFill="1" applyBorder="1" applyProtection="1">
      <protection hidden="1"/>
    </xf>
    <xf numFmtId="0" fontId="5" fillId="12" borderId="8" xfId="5" applyFont="1" applyFill="1" applyBorder="1" applyProtection="1">
      <protection hidden="1"/>
    </xf>
    <xf numFmtId="0" fontId="5" fillId="12" borderId="0" xfId="5" applyFont="1" applyFill="1" applyBorder="1" applyProtection="1">
      <protection hidden="1"/>
    </xf>
    <xf numFmtId="0" fontId="5" fillId="13" borderId="2" xfId="5" applyFont="1" applyFill="1" applyBorder="1" applyProtection="1">
      <protection hidden="1"/>
    </xf>
    <xf numFmtId="165" fontId="5" fillId="13" borderId="17" xfId="5" applyNumberFormat="1" applyFont="1" applyFill="1" applyBorder="1" applyProtection="1">
      <protection hidden="1"/>
    </xf>
    <xf numFmtId="165" fontId="5" fillId="13" borderId="7" xfId="5" applyNumberFormat="1" applyFont="1" applyFill="1" applyBorder="1" applyProtection="1">
      <protection hidden="1"/>
    </xf>
    <xf numFmtId="4" fontId="15" fillId="11" borderId="18" xfId="4" applyNumberFormat="1" applyFont="1" applyFill="1" applyBorder="1" applyAlignment="1" applyProtection="1">
      <alignment horizontal="center"/>
      <protection hidden="1"/>
    </xf>
    <xf numFmtId="4" fontId="12" fillId="11" borderId="0" xfId="4" applyNumberFormat="1" applyFont="1" applyFill="1" applyBorder="1" applyAlignment="1" applyProtection="1">
      <alignment horizontal="center"/>
      <protection hidden="1"/>
    </xf>
    <xf numFmtId="0" fontId="0" fillId="11" borderId="0" xfId="0" applyFill="1" applyBorder="1"/>
    <xf numFmtId="4" fontId="10" fillId="11" borderId="0" xfId="9" applyNumberFormat="1" applyFill="1" applyBorder="1" applyAlignment="1" applyProtection="1">
      <alignment vertical="center" wrapText="1"/>
      <protection locked="0"/>
    </xf>
    <xf numFmtId="4" fontId="11" fillId="11" borderId="0" xfId="4" applyNumberFormat="1" applyFont="1" applyFill="1" applyBorder="1" applyProtection="1">
      <protection hidden="1"/>
    </xf>
    <xf numFmtId="0" fontId="0" fillId="0" borderId="0" xfId="0" applyBorder="1"/>
    <xf numFmtId="0" fontId="24" fillId="12" borderId="3" xfId="5" applyFont="1" applyFill="1" applyBorder="1" applyProtection="1">
      <protection hidden="1"/>
    </xf>
    <xf numFmtId="0" fontId="24" fillId="11" borderId="3" xfId="5" applyFont="1" applyFill="1" applyBorder="1" applyProtection="1">
      <protection hidden="1"/>
    </xf>
    <xf numFmtId="1" fontId="11" fillId="14" borderId="11" xfId="4" applyNumberFormat="1" applyFont="1" applyFill="1" applyBorder="1" applyProtection="1">
      <protection hidden="1"/>
    </xf>
    <xf numFmtId="9" fontId="5" fillId="12" borderId="0" xfId="5" applyNumberFormat="1" applyFont="1" applyFill="1" applyBorder="1" applyAlignment="1" applyProtection="1">
      <alignment horizontal="right"/>
      <protection locked="0"/>
    </xf>
    <xf numFmtId="165" fontId="24" fillId="13" borderId="0" xfId="5" applyNumberFormat="1" applyFont="1" applyFill="1" applyBorder="1" applyProtection="1">
      <protection hidden="1"/>
    </xf>
    <xf numFmtId="1" fontId="24" fillId="11" borderId="14" xfId="4" applyNumberFormat="1" applyFont="1" applyFill="1" applyBorder="1" applyProtection="1">
      <protection hidden="1"/>
    </xf>
    <xf numFmtId="1" fontId="24" fillId="11" borderId="3" xfId="4" applyNumberFormat="1" applyFont="1" applyFill="1" applyBorder="1" applyProtection="1">
      <protection hidden="1"/>
    </xf>
    <xf numFmtId="0" fontId="26" fillId="11" borderId="3" xfId="0" applyFont="1" applyFill="1" applyBorder="1"/>
    <xf numFmtId="0" fontId="26" fillId="11" borderId="0" xfId="0" applyFont="1" applyFill="1" applyBorder="1"/>
    <xf numFmtId="4" fontId="0" fillId="0" borderId="0" xfId="0" applyNumberFormat="1" applyFill="1" applyProtection="1">
      <protection hidden="1"/>
    </xf>
    <xf numFmtId="1" fontId="0" fillId="0" borderId="0" xfId="0" applyNumberFormat="1" applyFill="1" applyProtection="1">
      <protection hidden="1"/>
    </xf>
    <xf numFmtId="9" fontId="25" fillId="11" borderId="0" xfId="1" applyFont="1" applyFill="1" applyBorder="1" applyAlignment="1" applyProtection="1">
      <protection hidden="1"/>
    </xf>
    <xf numFmtId="2" fontId="25" fillId="11" borderId="0" xfId="1" applyNumberFormat="1" applyFont="1" applyFill="1" applyBorder="1" applyAlignment="1" applyProtection="1">
      <protection hidden="1"/>
    </xf>
    <xf numFmtId="0" fontId="7" fillId="11" borderId="0" xfId="5" applyFont="1" applyFill="1" applyBorder="1" applyProtection="1">
      <protection hidden="1"/>
    </xf>
    <xf numFmtId="165" fontId="5" fillId="11" borderId="0" xfId="5" applyNumberFormat="1" applyFont="1" applyFill="1" applyBorder="1" applyProtection="1">
      <protection hidden="1"/>
    </xf>
    <xf numFmtId="0" fontId="24" fillId="0" borderId="3" xfId="5" applyFont="1" applyFill="1" applyBorder="1" applyProtection="1">
      <protection hidden="1"/>
    </xf>
    <xf numFmtId="167" fontId="5" fillId="0" borderId="0" xfId="5" applyNumberFormat="1" applyFont="1" applyBorder="1" applyProtection="1">
      <protection locked="0"/>
    </xf>
    <xf numFmtId="167" fontId="4" fillId="0" borderId="0" xfId="5" applyNumberFormat="1" applyBorder="1" applyProtection="1">
      <protection locked="0"/>
    </xf>
    <xf numFmtId="167" fontId="5" fillId="12" borderId="0" xfId="5" applyNumberFormat="1" applyFont="1" applyFill="1" applyBorder="1" applyProtection="1">
      <protection hidden="1"/>
    </xf>
    <xf numFmtId="167" fontId="5" fillId="12" borderId="7" xfId="5" applyNumberFormat="1" applyFont="1" applyFill="1" applyBorder="1" applyProtection="1">
      <protection hidden="1"/>
    </xf>
    <xf numFmtId="167" fontId="5" fillId="12" borderId="0" xfId="5" applyNumberFormat="1" applyFont="1" applyFill="1" applyBorder="1" applyProtection="1">
      <protection locked="0"/>
    </xf>
    <xf numFmtId="0" fontId="0" fillId="11" borderId="3" xfId="0" applyFill="1" applyBorder="1"/>
    <xf numFmtId="0" fontId="5" fillId="13" borderId="24" xfId="5" applyFont="1" applyFill="1" applyBorder="1" applyProtection="1">
      <protection hidden="1"/>
    </xf>
    <xf numFmtId="165" fontId="24" fillId="13" borderId="7" xfId="5" applyNumberFormat="1" applyFont="1" applyFill="1" applyBorder="1" applyProtection="1">
      <protection hidden="1"/>
    </xf>
    <xf numFmtId="4" fontId="0" fillId="11" borderId="0" xfId="0" applyNumberFormat="1" applyFill="1" applyBorder="1" applyProtection="1">
      <protection hidden="1"/>
    </xf>
    <xf numFmtId="1" fontId="2" fillId="11" borderId="0" xfId="0" applyNumberFormat="1" applyFont="1" applyFill="1" applyBorder="1" applyAlignment="1" applyProtection="1">
      <alignment horizontal="center"/>
      <protection hidden="1"/>
    </xf>
    <xf numFmtId="4" fontId="2" fillId="12" borderId="0" xfId="0" applyNumberFormat="1" applyFont="1" applyFill="1" applyBorder="1" applyProtection="1">
      <protection hidden="1"/>
    </xf>
    <xf numFmtId="4" fontId="2" fillId="11" borderId="0" xfId="0" applyNumberFormat="1" applyFont="1" applyFill="1" applyBorder="1" applyProtection="1">
      <protection hidden="1"/>
    </xf>
    <xf numFmtId="4" fontId="0" fillId="0" borderId="0" xfId="0" applyNumberFormat="1" applyFill="1" applyBorder="1" applyProtection="1"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4" fontId="0" fillId="12" borderId="0" xfId="0" applyNumberFormat="1" applyFill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4" fontId="29" fillId="11" borderId="0" xfId="0" applyNumberFormat="1" applyFont="1" applyFill="1" applyBorder="1" applyProtection="1">
      <protection hidden="1"/>
    </xf>
    <xf numFmtId="4" fontId="0" fillId="11" borderId="19" xfId="0" applyNumberFormat="1" applyFill="1" applyBorder="1" applyProtection="1">
      <protection hidden="1"/>
    </xf>
    <xf numFmtId="4" fontId="0" fillId="11" borderId="11" xfId="0" applyNumberFormat="1" applyFill="1" applyBorder="1" applyProtection="1">
      <protection hidden="1"/>
    </xf>
    <xf numFmtId="4" fontId="0" fillId="11" borderId="20" xfId="0" applyNumberFormat="1" applyFill="1" applyBorder="1" applyProtection="1">
      <protection hidden="1"/>
    </xf>
    <xf numFmtId="1" fontId="2" fillId="11" borderId="25" xfId="0" applyNumberFormat="1" applyFont="1" applyFill="1" applyBorder="1" applyProtection="1">
      <protection hidden="1"/>
    </xf>
    <xf numFmtId="1" fontId="0" fillId="11" borderId="26" xfId="0" applyNumberFormat="1" applyFill="1" applyBorder="1" applyProtection="1">
      <protection hidden="1"/>
    </xf>
    <xf numFmtId="4" fontId="2" fillId="12" borderId="25" xfId="0" applyNumberFormat="1" applyFont="1" applyFill="1" applyBorder="1" applyProtection="1">
      <protection hidden="1"/>
    </xf>
    <xf numFmtId="4" fontId="0" fillId="11" borderId="26" xfId="0" applyNumberFormat="1" applyFill="1" applyBorder="1" applyProtection="1">
      <protection hidden="1"/>
    </xf>
    <xf numFmtId="4" fontId="2" fillId="11" borderId="25" xfId="0" applyNumberFormat="1" applyFont="1" applyFill="1" applyBorder="1" applyProtection="1">
      <protection hidden="1"/>
    </xf>
    <xf numFmtId="4" fontId="0" fillId="11" borderId="25" xfId="0" applyNumberFormat="1" applyFill="1" applyBorder="1" applyProtection="1">
      <protection hidden="1"/>
    </xf>
    <xf numFmtId="9" fontId="0" fillId="0" borderId="25" xfId="1" applyFont="1" applyFill="1" applyBorder="1" applyProtection="1">
      <protection hidden="1"/>
    </xf>
    <xf numFmtId="4" fontId="28" fillId="11" borderId="25" xfId="0" applyNumberFormat="1" applyFont="1" applyFill="1" applyBorder="1" applyProtection="1">
      <protection hidden="1"/>
    </xf>
    <xf numFmtId="4" fontId="0" fillId="11" borderId="21" xfId="0" applyNumberFormat="1" applyFill="1" applyBorder="1" applyProtection="1">
      <protection hidden="1"/>
    </xf>
    <xf numFmtId="4" fontId="0" fillId="11" borderId="22" xfId="0" applyNumberFormat="1" applyFill="1" applyBorder="1" applyProtection="1">
      <protection hidden="1"/>
    </xf>
    <xf numFmtId="4" fontId="0" fillId="11" borderId="23" xfId="0" applyNumberFormat="1" applyFill="1" applyBorder="1" applyProtection="1">
      <protection hidden="1"/>
    </xf>
    <xf numFmtId="0" fontId="23" fillId="12" borderId="8" xfId="5" applyFont="1" applyFill="1" applyBorder="1" applyProtection="1">
      <protection hidden="1"/>
    </xf>
    <xf numFmtId="0" fontId="0" fillId="11" borderId="13" xfId="0" applyFill="1" applyBorder="1"/>
    <xf numFmtId="0" fontId="24" fillId="11" borderId="14" xfId="5" applyFont="1" applyFill="1" applyBorder="1" applyProtection="1">
      <protection hidden="1"/>
    </xf>
    <xf numFmtId="0" fontId="0" fillId="11" borderId="14" xfId="0" applyFill="1" applyBorder="1"/>
    <xf numFmtId="0" fontId="0" fillId="11" borderId="12" xfId="0" applyFill="1" applyBorder="1"/>
    <xf numFmtId="0" fontId="0" fillId="11" borderId="10" xfId="0" applyFill="1" applyBorder="1"/>
    <xf numFmtId="0" fontId="7" fillId="3" borderId="6" xfId="5" applyFont="1" applyFill="1" applyBorder="1" applyProtection="1">
      <protection hidden="1"/>
    </xf>
    <xf numFmtId="0" fontId="21" fillId="11" borderId="3" xfId="0" applyFont="1" applyFill="1" applyBorder="1"/>
    <xf numFmtId="0" fontId="22" fillId="0" borderId="3" xfId="0" applyFont="1" applyBorder="1" applyAlignment="1">
      <alignment wrapText="1"/>
    </xf>
    <xf numFmtId="0" fontId="21" fillId="12" borderId="3" xfId="0" applyFont="1" applyFill="1" applyBorder="1" applyAlignment="1">
      <alignment wrapText="1"/>
    </xf>
    <xf numFmtId="0" fontId="22" fillId="11" borderId="3" xfId="0" applyFont="1" applyFill="1" applyBorder="1" applyAlignment="1">
      <alignment wrapText="1"/>
    </xf>
    <xf numFmtId="0" fontId="22" fillId="0" borderId="3" xfId="0" applyFont="1" applyBorder="1"/>
    <xf numFmtId="0" fontId="21" fillId="12" borderId="3" xfId="0" applyFont="1" applyFill="1" applyBorder="1"/>
    <xf numFmtId="0" fontId="21" fillId="12" borderId="10" xfId="0" applyFont="1" applyFill="1" applyBorder="1"/>
    <xf numFmtId="0" fontId="22" fillId="11" borderId="3" xfId="0" applyFont="1" applyFill="1" applyBorder="1"/>
    <xf numFmtId="9" fontId="22" fillId="11" borderId="10" xfId="1" applyFont="1" applyFill="1" applyBorder="1"/>
    <xf numFmtId="9" fontId="22" fillId="11" borderId="0" xfId="1" applyFont="1" applyFill="1" applyBorder="1"/>
    <xf numFmtId="9" fontId="22" fillId="0" borderId="10" xfId="1" applyFont="1" applyBorder="1"/>
    <xf numFmtId="9" fontId="22" fillId="0" borderId="0" xfId="1" applyFont="1" applyBorder="1"/>
    <xf numFmtId="3" fontId="22" fillId="12" borderId="10" xfId="0" applyNumberFormat="1" applyFont="1" applyFill="1" applyBorder="1"/>
    <xf numFmtId="3" fontId="22" fillId="12" borderId="0" xfId="0" applyNumberFormat="1" applyFont="1" applyFill="1" applyBorder="1"/>
    <xf numFmtId="3" fontId="22" fillId="11" borderId="10" xfId="0" applyNumberFormat="1" applyFont="1" applyFill="1" applyBorder="1"/>
    <xf numFmtId="3" fontId="22" fillId="11" borderId="0" xfId="0" applyNumberFormat="1" applyFont="1" applyFill="1" applyBorder="1"/>
    <xf numFmtId="3" fontId="22" fillId="11" borderId="12" xfId="0" applyNumberFormat="1" applyFont="1" applyFill="1" applyBorder="1"/>
    <xf numFmtId="3" fontId="22" fillId="11" borderId="13" xfId="0" applyNumberFormat="1" applyFont="1" applyFill="1" applyBorder="1"/>
    <xf numFmtId="3" fontId="21" fillId="12" borderId="9" xfId="0" applyNumberFormat="1" applyFont="1" applyFill="1" applyBorder="1"/>
    <xf numFmtId="3" fontId="21" fillId="12" borderId="7" xfId="0" applyNumberFormat="1" applyFont="1" applyFill="1" applyBorder="1"/>
    <xf numFmtId="9" fontId="21" fillId="11" borderId="0" xfId="1" applyFont="1" applyFill="1" applyBorder="1" applyAlignment="1" applyProtection="1">
      <protection hidden="1"/>
    </xf>
    <xf numFmtId="0" fontId="22" fillId="11" borderId="10" xfId="0" applyFont="1" applyFill="1" applyBorder="1"/>
    <xf numFmtId="0" fontId="22" fillId="0" borderId="10" xfId="0" applyFont="1" applyBorder="1"/>
    <xf numFmtId="1" fontId="22" fillId="11" borderId="10" xfId="0" applyNumberFormat="1" applyFont="1" applyFill="1" applyBorder="1"/>
    <xf numFmtId="1" fontId="22" fillId="12" borderId="10" xfId="0" applyNumberFormat="1" applyFont="1" applyFill="1" applyBorder="1"/>
    <xf numFmtId="0" fontId="21" fillId="11" borderId="3" xfId="0" applyFont="1" applyFill="1" applyBorder="1" applyAlignment="1">
      <alignment wrapText="1"/>
    </xf>
    <xf numFmtId="1" fontId="21" fillId="11" borderId="10" xfId="0" applyNumberFormat="1" applyFont="1" applyFill="1" applyBorder="1"/>
    <xf numFmtId="0" fontId="21" fillId="11" borderId="10" xfId="0" applyFont="1" applyFill="1" applyBorder="1"/>
    <xf numFmtId="2" fontId="25" fillId="11" borderId="13" xfId="1" applyNumberFormat="1" applyFont="1" applyFill="1" applyBorder="1" applyAlignment="1" applyProtection="1">
      <protection hidden="1"/>
    </xf>
    <xf numFmtId="0" fontId="27" fillId="11" borderId="19" xfId="0" applyFont="1" applyFill="1" applyBorder="1"/>
    <xf numFmtId="0" fontId="0" fillId="11" borderId="11" xfId="0" applyFill="1" applyBorder="1"/>
    <xf numFmtId="0" fontId="0" fillId="11" borderId="20" xfId="0" applyFill="1" applyBorder="1"/>
    <xf numFmtId="0" fontId="21" fillId="11" borderId="25" xfId="0" applyFont="1" applyFill="1" applyBorder="1"/>
    <xf numFmtId="0" fontId="0" fillId="11" borderId="26" xfId="0" applyFill="1" applyBorder="1"/>
    <xf numFmtId="0" fontId="7" fillId="11" borderId="25" xfId="0" applyFont="1" applyFill="1" applyBorder="1" applyProtection="1">
      <protection hidden="1"/>
    </xf>
    <xf numFmtId="0" fontId="7" fillId="11" borderId="26" xfId="0" applyFont="1" applyFill="1" applyBorder="1" applyProtection="1">
      <protection hidden="1"/>
    </xf>
    <xf numFmtId="0" fontId="7" fillId="3" borderId="19" xfId="5" applyFont="1" applyFill="1" applyBorder="1" applyProtection="1">
      <protection hidden="1"/>
    </xf>
    <xf numFmtId="0" fontId="7" fillId="3" borderId="20" xfId="5" applyFont="1" applyFill="1" applyBorder="1" applyProtection="1">
      <protection hidden="1"/>
    </xf>
    <xf numFmtId="0" fontId="7" fillId="3" borderId="17" xfId="5" applyFont="1" applyFill="1" applyBorder="1" applyProtection="1">
      <protection hidden="1"/>
    </xf>
    <xf numFmtId="0" fontId="7" fillId="3" borderId="15" xfId="5" applyFont="1" applyFill="1" applyBorder="1" applyProtection="1">
      <protection hidden="1"/>
    </xf>
    <xf numFmtId="0" fontId="5" fillId="0" borderId="25" xfId="5" applyFont="1" applyBorder="1" applyAlignment="1" applyProtection="1">
      <alignment horizontal="center"/>
      <protection hidden="1"/>
    </xf>
    <xf numFmtId="167" fontId="5" fillId="0" borderId="26" xfId="5" applyNumberFormat="1" applyFont="1" applyFill="1" applyBorder="1" applyProtection="1">
      <protection locked="0"/>
    </xf>
    <xf numFmtId="0" fontId="5" fillId="12" borderId="25" xfId="5" applyFont="1" applyFill="1" applyBorder="1" applyAlignment="1" applyProtection="1">
      <alignment horizontal="center"/>
      <protection hidden="1"/>
    </xf>
    <xf numFmtId="167" fontId="5" fillId="12" borderId="26" xfId="5" applyNumberFormat="1" applyFont="1" applyFill="1" applyBorder="1" applyProtection="1">
      <protection hidden="1"/>
    </xf>
    <xf numFmtId="0" fontId="5" fillId="12" borderId="17" xfId="5" applyFont="1" applyFill="1" applyBorder="1" applyAlignment="1" applyProtection="1">
      <alignment horizontal="center"/>
      <protection hidden="1"/>
    </xf>
    <xf numFmtId="167" fontId="5" fillId="12" borderId="15" xfId="5" applyNumberFormat="1" applyFont="1" applyFill="1" applyBorder="1" applyProtection="1">
      <protection hidden="1"/>
    </xf>
    <xf numFmtId="0" fontId="5" fillId="11" borderId="25" xfId="5" applyFont="1" applyFill="1" applyBorder="1" applyAlignment="1" applyProtection="1">
      <alignment horizontal="center"/>
      <protection hidden="1"/>
    </xf>
    <xf numFmtId="165" fontId="5" fillId="11" borderId="26" xfId="5" applyNumberFormat="1" applyFont="1" applyFill="1" applyBorder="1" applyProtection="1">
      <protection hidden="1"/>
    </xf>
    <xf numFmtId="1" fontId="23" fillId="11" borderId="25" xfId="4" applyNumberFormat="1" applyFont="1" applyFill="1" applyBorder="1" applyProtection="1">
      <protection hidden="1"/>
    </xf>
    <xf numFmtId="1" fontId="23" fillId="14" borderId="27" xfId="4" applyNumberFormat="1" applyFont="1" applyFill="1" applyBorder="1" applyProtection="1">
      <protection hidden="1"/>
    </xf>
    <xf numFmtId="0" fontId="26" fillId="11" borderId="25" xfId="0" applyFont="1" applyFill="1" applyBorder="1"/>
    <xf numFmtId="0" fontId="24" fillId="12" borderId="25" xfId="5" applyFont="1" applyFill="1" applyBorder="1" applyAlignment="1" applyProtection="1">
      <alignment horizontal="center"/>
      <protection hidden="1"/>
    </xf>
    <xf numFmtId="0" fontId="24" fillId="11" borderId="25" xfId="5" applyFont="1" applyFill="1" applyBorder="1" applyAlignment="1" applyProtection="1">
      <alignment horizontal="center"/>
      <protection hidden="1"/>
    </xf>
    <xf numFmtId="0" fontId="0" fillId="11" borderId="28" xfId="0" applyFill="1" applyBorder="1"/>
    <xf numFmtId="0" fontId="0" fillId="11" borderId="25" xfId="0" applyFill="1" applyBorder="1"/>
    <xf numFmtId="0" fontId="2" fillId="12" borderId="17" xfId="0" applyFont="1" applyFill="1" applyBorder="1"/>
    <xf numFmtId="1" fontId="7" fillId="11" borderId="25" xfId="4" applyNumberFormat="1" applyFont="1" applyFill="1" applyBorder="1" applyProtection="1">
      <protection hidden="1"/>
    </xf>
    <xf numFmtId="1" fontId="23" fillId="11" borderId="28" xfId="4" applyNumberFormat="1" applyFont="1" applyFill="1" applyBorder="1" applyProtection="1">
      <protection hidden="1"/>
    </xf>
    <xf numFmtId="0" fontId="22" fillId="11" borderId="25" xfId="0" applyFont="1" applyFill="1" applyBorder="1"/>
    <xf numFmtId="0" fontId="22" fillId="11" borderId="0" xfId="0" applyFont="1" applyFill="1" applyBorder="1"/>
    <xf numFmtId="0" fontId="22" fillId="0" borderId="25" xfId="0" applyFont="1" applyBorder="1"/>
    <xf numFmtId="0" fontId="22" fillId="0" borderId="0" xfId="0" applyFont="1" applyBorder="1"/>
    <xf numFmtId="1" fontId="22" fillId="11" borderId="0" xfId="0" applyNumberFormat="1" applyFont="1" applyFill="1" applyBorder="1"/>
    <xf numFmtId="0" fontId="21" fillId="12" borderId="25" xfId="0" applyFont="1" applyFill="1" applyBorder="1"/>
    <xf numFmtId="1" fontId="21" fillId="11" borderId="0" xfId="0" applyNumberFormat="1" applyFont="1" applyFill="1" applyBorder="1"/>
    <xf numFmtId="0" fontId="21" fillId="12" borderId="0" xfId="0" applyFont="1" applyFill="1" applyBorder="1"/>
    <xf numFmtId="0" fontId="21" fillId="11" borderId="0" xfId="0" applyFont="1" applyFill="1" applyBorder="1"/>
    <xf numFmtId="0" fontId="22" fillId="12" borderId="25" xfId="0" applyFont="1" applyFill="1" applyBorder="1"/>
    <xf numFmtId="1" fontId="22" fillId="12" borderId="0" xfId="0" applyNumberFormat="1" applyFont="1" applyFill="1" applyBorder="1"/>
    <xf numFmtId="0" fontId="0" fillId="0" borderId="25" xfId="0" applyBorder="1"/>
    <xf numFmtId="3" fontId="21" fillId="12" borderId="10" xfId="0" applyNumberFormat="1" applyFont="1" applyFill="1" applyBorder="1"/>
    <xf numFmtId="3" fontId="21" fillId="12" borderId="0" xfId="0" applyNumberFormat="1" applyFont="1" applyFill="1" applyBorder="1"/>
    <xf numFmtId="0" fontId="0" fillId="11" borderId="21" xfId="0" applyFill="1" applyBorder="1"/>
    <xf numFmtId="0" fontId="0" fillId="11" borderId="22" xfId="0" applyFill="1" applyBorder="1"/>
    <xf numFmtId="0" fontId="0" fillId="11" borderId="23" xfId="0" applyFill="1" applyBorder="1"/>
    <xf numFmtId="0" fontId="0" fillId="0" borderId="3" xfId="0" applyBorder="1"/>
    <xf numFmtId="0" fontId="0" fillId="0" borderId="10" xfId="0" applyBorder="1"/>
    <xf numFmtId="0" fontId="0" fillId="12" borderId="17" xfId="0" applyFill="1" applyBorder="1"/>
    <xf numFmtId="0" fontId="0" fillId="12" borderId="8" xfId="0" applyFill="1" applyBorder="1"/>
    <xf numFmtId="3" fontId="0" fillId="12" borderId="9" xfId="0" applyNumberFormat="1" applyFill="1" applyBorder="1"/>
    <xf numFmtId="3" fontId="0" fillId="12" borderId="7" xfId="0" applyNumberFormat="1" applyFill="1" applyBorder="1"/>
    <xf numFmtId="3" fontId="0" fillId="16" borderId="15" xfId="0" applyNumberFormat="1" applyFill="1" applyBorder="1"/>
    <xf numFmtId="168" fontId="5" fillId="0" borderId="0" xfId="5" applyNumberFormat="1" applyFont="1" applyBorder="1" applyProtection="1">
      <protection locked="0"/>
    </xf>
    <xf numFmtId="1" fontId="7" fillId="11" borderId="3" xfId="4" applyNumberFormat="1" applyFont="1" applyFill="1" applyBorder="1" applyProtection="1">
      <protection hidden="1"/>
    </xf>
    <xf numFmtId="1" fontId="7" fillId="12" borderId="17" xfId="4" applyNumberFormat="1" applyFont="1" applyFill="1" applyBorder="1" applyProtection="1">
      <protection hidden="1"/>
    </xf>
    <xf numFmtId="1" fontId="7" fillId="12" borderId="8" xfId="4" applyNumberFormat="1" applyFont="1" applyFill="1" applyBorder="1" applyProtection="1">
      <protection hidden="1"/>
    </xf>
    <xf numFmtId="1" fontId="21" fillId="12" borderId="7" xfId="1" applyNumberFormat="1" applyFont="1" applyFill="1" applyBorder="1" applyAlignment="1" applyProtection="1">
      <protection hidden="1"/>
    </xf>
    <xf numFmtId="0" fontId="5" fillId="10" borderId="3" xfId="5" applyFont="1" applyFill="1" applyBorder="1" applyProtection="1">
      <protection hidden="1"/>
    </xf>
    <xf numFmtId="168" fontId="5" fillId="10" borderId="0" xfId="5" applyNumberFormat="1" applyFont="1" applyFill="1" applyBorder="1" applyProtection="1">
      <protection locked="0"/>
    </xf>
    <xf numFmtId="167" fontId="5" fillId="10" borderId="0" xfId="5" applyNumberFormat="1" applyFont="1" applyFill="1" applyBorder="1" applyProtection="1">
      <protection locked="0"/>
    </xf>
    <xf numFmtId="1" fontId="21" fillId="12" borderId="9" xfId="1" applyNumberFormat="1" applyFont="1" applyFill="1" applyBorder="1" applyAlignment="1" applyProtection="1">
      <protection hidden="1"/>
    </xf>
    <xf numFmtId="0" fontId="5" fillId="17" borderId="3" xfId="5" applyFont="1" applyFill="1" applyBorder="1" applyProtection="1">
      <protection hidden="1"/>
    </xf>
    <xf numFmtId="167" fontId="5" fillId="17" borderId="0" xfId="5" applyNumberFormat="1" applyFont="1" applyFill="1" applyBorder="1" applyProtection="1">
      <protection locked="0"/>
    </xf>
    <xf numFmtId="167" fontId="5" fillId="17" borderId="0" xfId="5" applyNumberFormat="1" applyFont="1" applyFill="1" applyBorder="1" applyProtection="1">
      <protection hidden="1"/>
    </xf>
    <xf numFmtId="0" fontId="5" fillId="17" borderId="8" xfId="5" applyFont="1" applyFill="1" applyBorder="1" applyProtection="1">
      <protection hidden="1"/>
    </xf>
    <xf numFmtId="167" fontId="5" fillId="17" borderId="7" xfId="5" applyNumberFormat="1" applyFont="1" applyFill="1" applyBorder="1" applyProtection="1">
      <protection hidden="1"/>
    </xf>
    <xf numFmtId="0" fontId="5" fillId="17" borderId="0" xfId="5" applyFont="1" applyFill="1" applyBorder="1" applyProtection="1">
      <protection hidden="1"/>
    </xf>
    <xf numFmtId="165" fontId="5" fillId="17" borderId="0" xfId="5" applyNumberFormat="1" applyFont="1" applyFill="1" applyBorder="1" applyProtection="1">
      <protection hidden="1"/>
    </xf>
    <xf numFmtId="0" fontId="7" fillId="17" borderId="3" xfId="5" applyFont="1" applyFill="1" applyBorder="1" applyProtection="1">
      <protection hidden="1"/>
    </xf>
    <xf numFmtId="0" fontId="7" fillId="17" borderId="8" xfId="5" applyFont="1" applyFill="1" applyBorder="1" applyProtection="1">
      <protection hidden="1"/>
    </xf>
    <xf numFmtId="0" fontId="5" fillId="17" borderId="0" xfId="5" applyFont="1" applyFill="1" applyBorder="1" applyAlignment="1" applyProtection="1">
      <alignment horizontal="right"/>
      <protection hidden="1"/>
    </xf>
    <xf numFmtId="0" fontId="5" fillId="17" borderId="0" xfId="5" applyFont="1" applyFill="1" applyBorder="1" applyAlignment="1" applyProtection="1">
      <alignment horizontal="right"/>
      <protection locked="0"/>
    </xf>
    <xf numFmtId="9" fontId="5" fillId="17" borderId="0" xfId="1" applyFont="1" applyFill="1" applyBorder="1" applyAlignment="1" applyProtection="1">
      <alignment horizontal="right"/>
      <protection locked="0"/>
    </xf>
    <xf numFmtId="0" fontId="7" fillId="10" borderId="0" xfId="0" applyFont="1" applyFill="1" applyBorder="1" applyProtection="1">
      <protection hidden="1"/>
    </xf>
    <xf numFmtId="0" fontId="5" fillId="19" borderId="2" xfId="5" applyFont="1" applyFill="1" applyBorder="1" applyProtection="1">
      <protection hidden="1"/>
    </xf>
    <xf numFmtId="165" fontId="24" fillId="19" borderId="0" xfId="5" applyNumberFormat="1" applyFont="1" applyFill="1" applyBorder="1" applyProtection="1">
      <protection hidden="1"/>
    </xf>
    <xf numFmtId="165" fontId="5" fillId="19" borderId="17" xfId="5" applyNumberFormat="1" applyFont="1" applyFill="1" applyBorder="1" applyProtection="1">
      <protection hidden="1"/>
    </xf>
    <xf numFmtId="165" fontId="5" fillId="19" borderId="7" xfId="5" applyNumberFormat="1" applyFont="1" applyFill="1" applyBorder="1" applyProtection="1">
      <protection hidden="1"/>
    </xf>
    <xf numFmtId="0" fontId="5" fillId="19" borderId="24" xfId="5" applyFont="1" applyFill="1" applyBorder="1" applyProtection="1">
      <protection hidden="1"/>
    </xf>
    <xf numFmtId="165" fontId="24" fillId="19" borderId="7" xfId="5" applyNumberFormat="1" applyFont="1" applyFill="1" applyBorder="1" applyProtection="1">
      <protection hidden="1"/>
    </xf>
    <xf numFmtId="4" fontId="0" fillId="10" borderId="26" xfId="0" applyNumberFormat="1" applyFill="1" applyBorder="1" applyProtection="1">
      <protection hidden="1"/>
    </xf>
    <xf numFmtId="4" fontId="0" fillId="10" borderId="0" xfId="0" applyNumberFormat="1" applyFill="1" applyBorder="1" applyProtection="1">
      <protection hidden="1"/>
    </xf>
    <xf numFmtId="4" fontId="0" fillId="10" borderId="25" xfId="0" applyNumberFormat="1" applyFill="1" applyBorder="1" applyProtection="1">
      <protection hidden="1"/>
    </xf>
    <xf numFmtId="0" fontId="7" fillId="20" borderId="3" xfId="5" applyFont="1" applyFill="1" applyBorder="1" applyProtection="1">
      <protection hidden="1"/>
    </xf>
    <xf numFmtId="167" fontId="5" fillId="20" borderId="0" xfId="5" applyNumberFormat="1" applyFont="1" applyFill="1" applyBorder="1" applyProtection="1">
      <protection hidden="1"/>
    </xf>
    <xf numFmtId="0" fontId="7" fillId="20" borderId="8" xfId="5" applyFont="1" applyFill="1" applyBorder="1" applyProtection="1">
      <protection hidden="1"/>
    </xf>
    <xf numFmtId="167" fontId="5" fillId="20" borderId="7" xfId="5" applyNumberFormat="1" applyFont="1" applyFill="1" applyBorder="1" applyProtection="1">
      <protection hidden="1"/>
    </xf>
    <xf numFmtId="0" fontId="5" fillId="20" borderId="0" xfId="5" applyFont="1" applyFill="1" applyBorder="1" applyAlignment="1" applyProtection="1">
      <alignment horizontal="right"/>
      <protection hidden="1"/>
    </xf>
    <xf numFmtId="0" fontId="5" fillId="20" borderId="0" xfId="5" applyFont="1" applyFill="1" applyBorder="1" applyAlignment="1" applyProtection="1">
      <alignment horizontal="right"/>
      <protection locked="0"/>
    </xf>
    <xf numFmtId="9" fontId="5" fillId="20" borderId="0" xfId="1" applyFont="1" applyFill="1" applyBorder="1" applyAlignment="1" applyProtection="1">
      <alignment horizontal="right"/>
      <protection locked="0"/>
    </xf>
    <xf numFmtId="0" fontId="7" fillId="21" borderId="0" xfId="0" applyFont="1" applyFill="1" applyBorder="1" applyProtection="1">
      <protection hidden="1"/>
    </xf>
    <xf numFmtId="0" fontId="5" fillId="21" borderId="3" xfId="5" applyFont="1" applyFill="1" applyBorder="1" applyProtection="1">
      <protection hidden="1"/>
    </xf>
    <xf numFmtId="168" fontId="5" fillId="21" borderId="0" xfId="5" applyNumberFormat="1" applyFont="1" applyFill="1" applyBorder="1" applyProtection="1">
      <protection locked="0"/>
    </xf>
    <xf numFmtId="167" fontId="5" fillId="21" borderId="0" xfId="5" applyNumberFormat="1" applyFont="1" applyFill="1" applyBorder="1" applyProtection="1">
      <protection locked="0"/>
    </xf>
    <xf numFmtId="0" fontId="5" fillId="22" borderId="2" xfId="5" applyFont="1" applyFill="1" applyBorder="1" applyProtection="1">
      <protection hidden="1"/>
    </xf>
    <xf numFmtId="165" fontId="24" fillId="22" borderId="0" xfId="5" applyNumberFormat="1" applyFont="1" applyFill="1" applyBorder="1" applyProtection="1">
      <protection hidden="1"/>
    </xf>
    <xf numFmtId="0" fontId="5" fillId="22" borderId="24" xfId="5" applyFont="1" applyFill="1" applyBorder="1" applyProtection="1">
      <protection hidden="1"/>
    </xf>
    <xf numFmtId="165" fontId="24" fillId="22" borderId="7" xfId="5" applyNumberFormat="1" applyFont="1" applyFill="1" applyBorder="1" applyProtection="1">
      <protection hidden="1"/>
    </xf>
    <xf numFmtId="165" fontId="5" fillId="22" borderId="17" xfId="5" applyNumberFormat="1" applyFont="1" applyFill="1" applyBorder="1" applyProtection="1">
      <protection hidden="1"/>
    </xf>
    <xf numFmtId="165" fontId="5" fillId="22" borderId="7" xfId="5" applyNumberFormat="1" applyFont="1" applyFill="1" applyBorder="1" applyProtection="1">
      <protection hidden="1"/>
    </xf>
    <xf numFmtId="0" fontId="5" fillId="22" borderId="3" xfId="5" applyFont="1" applyFill="1" applyBorder="1" applyProtection="1">
      <protection hidden="1"/>
    </xf>
    <xf numFmtId="167" fontId="5" fillId="22" borderId="0" xfId="5" applyNumberFormat="1" applyFont="1" applyFill="1" applyBorder="1" applyProtection="1">
      <protection hidden="1"/>
    </xf>
    <xf numFmtId="167" fontId="5" fillId="22" borderId="0" xfId="5" applyNumberFormat="1" applyFont="1" applyFill="1" applyBorder="1" applyProtection="1">
      <protection locked="0"/>
    </xf>
    <xf numFmtId="0" fontId="5" fillId="22" borderId="8" xfId="5" applyFont="1" applyFill="1" applyBorder="1" applyProtection="1">
      <protection hidden="1"/>
    </xf>
    <xf numFmtId="167" fontId="5" fillId="22" borderId="7" xfId="5" applyNumberFormat="1" applyFont="1" applyFill="1" applyBorder="1" applyProtection="1">
      <protection hidden="1"/>
    </xf>
    <xf numFmtId="0" fontId="5" fillId="22" borderId="0" xfId="5" applyFont="1" applyFill="1" applyBorder="1" applyProtection="1">
      <protection hidden="1"/>
    </xf>
    <xf numFmtId="165" fontId="5" fillId="22" borderId="0" xfId="5" applyNumberFormat="1" applyFont="1" applyFill="1" applyBorder="1" applyProtection="1">
      <protection hidden="1"/>
    </xf>
    <xf numFmtId="0" fontId="5" fillId="20" borderId="3" xfId="5" applyFont="1" applyFill="1" applyBorder="1" applyProtection="1">
      <protection hidden="1"/>
    </xf>
    <xf numFmtId="167" fontId="5" fillId="20" borderId="0" xfId="5" applyNumberFormat="1" applyFont="1" applyFill="1" applyBorder="1" applyProtection="1">
      <protection locked="0"/>
    </xf>
    <xf numFmtId="1" fontId="30" fillId="11" borderId="10" xfId="0" applyNumberFormat="1" applyFont="1" applyFill="1" applyBorder="1"/>
    <xf numFmtId="1" fontId="30" fillId="11" borderId="0" xfId="0" applyNumberFormat="1" applyFont="1" applyFill="1" applyBorder="1"/>
    <xf numFmtId="1" fontId="31" fillId="12" borderId="10" xfId="0" applyNumberFormat="1" applyFont="1" applyFill="1" applyBorder="1"/>
    <xf numFmtId="1" fontId="31" fillId="12" borderId="0" xfId="0" applyNumberFormat="1" applyFont="1" applyFill="1" applyBorder="1"/>
    <xf numFmtId="0" fontId="5" fillId="9" borderId="3" xfId="5" applyFont="1" applyFill="1" applyBorder="1" applyProtection="1">
      <protection hidden="1"/>
    </xf>
    <xf numFmtId="168" fontId="5" fillId="9" borderId="0" xfId="5" applyNumberFormat="1" applyFont="1" applyFill="1" applyBorder="1" applyProtection="1">
      <protection locked="0"/>
    </xf>
    <xf numFmtId="0" fontId="5" fillId="23" borderId="0" xfId="5" applyFont="1" applyFill="1" applyBorder="1" applyProtection="1">
      <protection hidden="1"/>
    </xf>
    <xf numFmtId="165" fontId="5" fillId="23" borderId="0" xfId="5" applyNumberFormat="1" applyFont="1" applyFill="1" applyBorder="1" applyProtection="1">
      <protection hidden="1"/>
    </xf>
    <xf numFmtId="0" fontId="22" fillId="9" borderId="3" xfId="0" applyFont="1" applyFill="1" applyBorder="1"/>
    <xf numFmtId="167" fontId="5" fillId="9" borderId="0" xfId="5" applyNumberFormat="1" applyFont="1" applyFill="1" applyBorder="1" applyProtection="1">
      <protection locked="0"/>
    </xf>
    <xf numFmtId="166" fontId="0" fillId="0" borderId="25" xfId="1" applyNumberFormat="1" applyFont="1" applyFill="1" applyBorder="1" applyProtection="1">
      <protection hidden="1"/>
    </xf>
    <xf numFmtId="4" fontId="15" fillId="10" borderId="18" xfId="4" applyNumberFormat="1" applyFont="1" applyFill="1" applyBorder="1" applyAlignment="1" applyProtection="1">
      <alignment horizontal="center"/>
      <protection hidden="1"/>
    </xf>
    <xf numFmtId="4" fontId="12" fillId="10" borderId="0" xfId="4" applyNumberFormat="1" applyFont="1" applyFill="1" applyBorder="1" applyAlignment="1" applyProtection="1">
      <alignment horizontal="center"/>
      <protection hidden="1"/>
    </xf>
    <xf numFmtId="4" fontId="10" fillId="10" borderId="0" xfId="9" applyNumberFormat="1" applyFill="1" applyBorder="1" applyAlignment="1" applyProtection="1">
      <alignment vertical="center" wrapText="1"/>
      <protection locked="0"/>
    </xf>
    <xf numFmtId="4" fontId="11" fillId="10" borderId="0" xfId="4" applyNumberFormat="1" applyFont="1" applyFill="1" applyBorder="1" applyProtection="1">
      <protection hidden="1"/>
    </xf>
    <xf numFmtId="0" fontId="0" fillId="10" borderId="0" xfId="0" applyFill="1" applyBorder="1"/>
    <xf numFmtId="0" fontId="4" fillId="8" borderId="1" xfId="5" applyFill="1" applyBorder="1" applyProtection="1">
      <protection hidden="1"/>
    </xf>
    <xf numFmtId="0" fontId="4" fillId="9" borderId="1" xfId="5" applyFill="1" applyBorder="1" applyProtection="1">
      <protection hidden="1"/>
    </xf>
    <xf numFmtId="4" fontId="15" fillId="21" borderId="18" xfId="4" applyNumberFormat="1" applyFont="1" applyFill="1" applyBorder="1" applyAlignment="1" applyProtection="1">
      <alignment horizontal="center"/>
      <protection hidden="1"/>
    </xf>
    <xf numFmtId="4" fontId="12" fillId="21" borderId="0" xfId="4" applyNumberFormat="1" applyFont="1" applyFill="1" applyBorder="1" applyAlignment="1" applyProtection="1">
      <alignment horizontal="center"/>
      <protection hidden="1"/>
    </xf>
    <xf numFmtId="4" fontId="10" fillId="21" borderId="0" xfId="9" applyNumberFormat="1" applyFill="1" applyBorder="1" applyAlignment="1" applyProtection="1">
      <alignment vertical="center" wrapText="1"/>
      <protection locked="0"/>
    </xf>
    <xf numFmtId="4" fontId="11" fillId="21" borderId="0" xfId="4" applyNumberFormat="1" applyFont="1" applyFill="1" applyBorder="1" applyProtection="1">
      <protection hidden="1"/>
    </xf>
    <xf numFmtId="0" fontId="0" fillId="21" borderId="0" xfId="0" applyFill="1" applyBorder="1"/>
    <xf numFmtId="4" fontId="0" fillId="21" borderId="19" xfId="0" applyNumberFormat="1" applyFill="1" applyBorder="1" applyProtection="1">
      <protection hidden="1"/>
    </xf>
    <xf numFmtId="4" fontId="0" fillId="21" borderId="11" xfId="0" applyNumberFormat="1" applyFill="1" applyBorder="1" applyProtection="1">
      <protection hidden="1"/>
    </xf>
    <xf numFmtId="4" fontId="0" fillId="21" borderId="20" xfId="0" applyNumberFormat="1" applyFill="1" applyBorder="1" applyProtection="1">
      <protection hidden="1"/>
    </xf>
    <xf numFmtId="1" fontId="2" fillId="21" borderId="25" xfId="0" applyNumberFormat="1" applyFont="1" applyFill="1" applyBorder="1" applyProtection="1">
      <protection hidden="1"/>
    </xf>
    <xf numFmtId="1" fontId="2" fillId="21" borderId="0" xfId="0" applyNumberFormat="1" applyFont="1" applyFill="1" applyBorder="1" applyAlignment="1" applyProtection="1">
      <alignment horizontal="center"/>
      <protection hidden="1"/>
    </xf>
    <xf numFmtId="1" fontId="0" fillId="21" borderId="26" xfId="0" applyNumberFormat="1" applyFill="1" applyBorder="1" applyProtection="1">
      <protection hidden="1"/>
    </xf>
    <xf numFmtId="4" fontId="2" fillId="20" borderId="25" xfId="0" applyNumberFormat="1" applyFont="1" applyFill="1" applyBorder="1" applyProtection="1">
      <protection hidden="1"/>
    </xf>
    <xf numFmtId="4" fontId="2" fillId="20" borderId="0" xfId="0" applyNumberFormat="1" applyFont="1" applyFill="1" applyBorder="1" applyProtection="1">
      <protection hidden="1"/>
    </xf>
    <xf numFmtId="4" fontId="0" fillId="20" borderId="0" xfId="0" applyNumberFormat="1" applyFill="1" applyBorder="1" applyProtection="1">
      <protection hidden="1"/>
    </xf>
    <xf numFmtId="4" fontId="0" fillId="21" borderId="26" xfId="0" applyNumberFormat="1" applyFill="1" applyBorder="1" applyProtection="1">
      <protection hidden="1"/>
    </xf>
    <xf numFmtId="4" fontId="0" fillId="21" borderId="23" xfId="0" applyNumberFormat="1" applyFill="1" applyBorder="1" applyProtection="1">
      <protection hidden="1"/>
    </xf>
    <xf numFmtId="4" fontId="2" fillId="21" borderId="25" xfId="0" applyNumberFormat="1" applyFont="1" applyFill="1" applyBorder="1" applyProtection="1">
      <protection hidden="1"/>
    </xf>
    <xf numFmtId="4" fontId="2" fillId="21" borderId="0" xfId="0" applyNumberFormat="1" applyFont="1" applyFill="1" applyBorder="1" applyProtection="1">
      <protection hidden="1"/>
    </xf>
    <xf numFmtId="4" fontId="0" fillId="21" borderId="0" xfId="0" applyNumberFormat="1" applyFill="1" applyBorder="1" applyProtection="1">
      <protection hidden="1"/>
    </xf>
    <xf numFmtId="4" fontId="29" fillId="21" borderId="0" xfId="0" applyNumberFormat="1" applyFont="1" applyFill="1" applyBorder="1" applyProtection="1">
      <protection hidden="1"/>
    </xf>
    <xf numFmtId="4" fontId="0" fillId="21" borderId="0" xfId="0" applyNumberFormat="1" applyFill="1" applyBorder="1" applyProtection="1">
      <protection locked="0"/>
    </xf>
    <xf numFmtId="4" fontId="0" fillId="21" borderId="0" xfId="0" applyNumberFormat="1" applyFill="1" applyBorder="1" applyAlignment="1" applyProtection="1">
      <alignment horizontal="center"/>
      <protection locked="0"/>
    </xf>
    <xf numFmtId="4" fontId="0" fillId="21" borderId="22" xfId="0" applyNumberFormat="1" applyFill="1" applyBorder="1" applyProtection="1">
      <protection hidden="1"/>
    </xf>
    <xf numFmtId="4" fontId="0" fillId="21" borderId="21" xfId="0" applyNumberFormat="1" applyFill="1" applyBorder="1" applyProtection="1">
      <protection hidden="1"/>
    </xf>
    <xf numFmtId="4" fontId="0" fillId="21" borderId="25" xfId="0" applyNumberFormat="1" applyFill="1" applyBorder="1" applyProtection="1">
      <protection hidden="1"/>
    </xf>
    <xf numFmtId="4" fontId="28" fillId="21" borderId="25" xfId="0" applyNumberFormat="1" applyFont="1" applyFill="1" applyBorder="1" applyProtection="1">
      <protection hidden="1"/>
    </xf>
    <xf numFmtId="1" fontId="12" fillId="11" borderId="19" xfId="4" applyNumberFormat="1" applyFont="1" applyFill="1" applyBorder="1" applyProtection="1">
      <protection hidden="1"/>
    </xf>
    <xf numFmtId="1" fontId="11" fillId="11" borderId="11" xfId="4" applyNumberFormat="1" applyFont="1" applyFill="1" applyBorder="1" applyProtection="1">
      <protection hidden="1"/>
    </xf>
    <xf numFmtId="1" fontId="12" fillId="14" borderId="19" xfId="4" applyNumberFormat="1" applyFont="1" applyFill="1" applyBorder="1" applyProtection="1">
      <protection hidden="1"/>
    </xf>
    <xf numFmtId="4" fontId="11" fillId="11" borderId="25" xfId="4" applyNumberFormat="1" applyFont="1" applyFill="1" applyBorder="1" applyAlignment="1" applyProtection="1">
      <alignment horizontal="center" vertical="center" wrapText="1"/>
      <protection hidden="1"/>
    </xf>
    <xf numFmtId="4" fontId="11" fillId="11" borderId="0" xfId="4" applyNumberFormat="1" applyFont="1" applyFill="1" applyBorder="1" applyAlignment="1" applyProtection="1">
      <alignment horizontal="center" vertical="center" wrapText="1"/>
      <protection hidden="1"/>
    </xf>
    <xf numFmtId="4" fontId="0" fillId="11" borderId="0" xfId="0" applyNumberFormat="1" applyFill="1" applyBorder="1" applyAlignment="1" applyProtection="1">
      <alignment horizontal="center" vertical="center"/>
      <protection hidden="1"/>
    </xf>
    <xf numFmtId="4" fontId="18" fillId="11" borderId="0" xfId="0" applyNumberFormat="1" applyFont="1" applyFill="1" applyBorder="1" applyAlignment="1" applyProtection="1">
      <alignment horizontal="center" wrapText="1"/>
      <protection hidden="1"/>
    </xf>
    <xf numFmtId="4" fontId="18" fillId="11" borderId="26" xfId="0" applyNumberFormat="1" applyFont="1" applyFill="1" applyBorder="1" applyAlignment="1" applyProtection="1">
      <alignment horizontal="center" wrapText="1"/>
      <protection hidden="1"/>
    </xf>
    <xf numFmtId="4" fontId="11" fillId="11" borderId="25" xfId="4" applyNumberFormat="1" applyFont="1" applyFill="1" applyBorder="1" applyAlignment="1" applyProtection="1">
      <alignment horizontal="center"/>
      <protection hidden="1"/>
    </xf>
    <xf numFmtId="4" fontId="11" fillId="11" borderId="0" xfId="4" applyNumberFormat="1" applyFont="1" applyFill="1" applyBorder="1" applyAlignment="1" applyProtection="1">
      <alignment horizontal="center"/>
      <protection hidden="1"/>
    </xf>
    <xf numFmtId="4" fontId="0" fillId="7" borderId="0" xfId="0" applyNumberFormat="1" applyFill="1" applyBorder="1" applyProtection="1">
      <protection locked="0"/>
    </xf>
    <xf numFmtId="4" fontId="0" fillId="7" borderId="0" xfId="0" applyNumberFormat="1" applyFill="1" applyBorder="1" applyAlignment="1" applyProtection="1">
      <alignment horizontal="center"/>
      <protection locked="0"/>
    </xf>
    <xf numFmtId="4" fontId="0" fillId="7" borderId="26" xfId="0" applyNumberFormat="1" applyFill="1" applyBorder="1" applyAlignment="1" applyProtection="1">
      <alignment horizontal="center"/>
      <protection locked="0"/>
    </xf>
    <xf numFmtId="4" fontId="19" fillId="11" borderId="25" xfId="4" applyNumberFormat="1" applyFont="1" applyFill="1" applyBorder="1" applyAlignment="1" applyProtection="1">
      <alignment horizontal="left"/>
      <protection hidden="1"/>
    </xf>
    <xf numFmtId="4" fontId="14" fillId="11" borderId="0" xfId="4" applyNumberFormat="1" applyFont="1" applyFill="1" applyBorder="1" applyAlignment="1" applyProtection="1">
      <alignment horizontal="center"/>
      <protection hidden="1"/>
    </xf>
    <xf numFmtId="4" fontId="12" fillId="11" borderId="29" xfId="4" applyNumberFormat="1" applyFont="1" applyFill="1" applyBorder="1" applyProtection="1">
      <protection hidden="1"/>
    </xf>
    <xf numFmtId="4" fontId="12" fillId="11" borderId="25" xfId="4" applyNumberFormat="1" applyFont="1" applyFill="1" applyBorder="1" applyProtection="1">
      <protection hidden="1"/>
    </xf>
    <xf numFmtId="4" fontId="15" fillId="11" borderId="0" xfId="4" applyNumberFormat="1" applyFont="1" applyFill="1" applyBorder="1" applyAlignment="1" applyProtection="1">
      <alignment horizontal="center"/>
      <protection hidden="1"/>
    </xf>
    <xf numFmtId="4" fontId="2" fillId="11" borderId="0" xfId="8" applyNumberFormat="1" applyFont="1" applyFill="1" applyBorder="1" applyAlignment="1" applyProtection="1">
      <alignment horizontal="center"/>
      <protection hidden="1"/>
    </xf>
    <xf numFmtId="4" fontId="2" fillId="11" borderId="26" xfId="8" applyNumberFormat="1" applyFont="1" applyFill="1" applyBorder="1" applyAlignment="1" applyProtection="1">
      <alignment horizontal="center"/>
      <protection hidden="1"/>
    </xf>
    <xf numFmtId="4" fontId="12" fillId="11" borderId="25" xfId="4" applyNumberFormat="1" applyFont="1" applyFill="1" applyBorder="1" applyAlignment="1" applyProtection="1">
      <alignment vertical="center"/>
      <protection hidden="1"/>
    </xf>
    <xf numFmtId="0" fontId="2" fillId="11" borderId="0" xfId="0" applyFont="1" applyFill="1" applyBorder="1"/>
    <xf numFmtId="0" fontId="2" fillId="11" borderId="26" xfId="0" applyFont="1" applyFill="1" applyBorder="1"/>
    <xf numFmtId="4" fontId="12" fillId="11" borderId="25" xfId="4" applyNumberFormat="1" applyFont="1" applyFill="1" applyBorder="1" applyAlignment="1" applyProtection="1">
      <alignment horizontal="center"/>
      <protection hidden="1"/>
    </xf>
    <xf numFmtId="4" fontId="10" fillId="11" borderId="25" xfId="9" applyNumberFormat="1" applyFill="1" applyBorder="1" applyAlignment="1" applyProtection="1">
      <alignment vertical="center" wrapText="1"/>
      <protection locked="0"/>
    </xf>
    <xf numFmtId="4" fontId="11" fillId="11" borderId="25" xfId="4" applyNumberFormat="1" applyFont="1" applyFill="1" applyBorder="1" applyProtection="1">
      <protection hidden="1"/>
    </xf>
    <xf numFmtId="0" fontId="0" fillId="11" borderId="22" xfId="0" applyFont="1" applyFill="1" applyBorder="1"/>
    <xf numFmtId="0" fontId="0" fillId="11" borderId="23" xfId="0" applyFont="1" applyFill="1" applyBorder="1"/>
    <xf numFmtId="0" fontId="7" fillId="11" borderId="19" xfId="0" applyFont="1" applyFill="1" applyBorder="1" applyProtection="1">
      <protection hidden="1"/>
    </xf>
    <xf numFmtId="0" fontId="7" fillId="11" borderId="11" xfId="0" applyFont="1" applyFill="1" applyBorder="1" applyProtection="1">
      <protection hidden="1"/>
    </xf>
    <xf numFmtId="0" fontId="7" fillId="11" borderId="20" xfId="0" applyFont="1" applyFill="1" applyBorder="1" applyProtection="1">
      <protection hidden="1"/>
    </xf>
    <xf numFmtId="9" fontId="9" fillId="11" borderId="26" xfId="0" applyNumberFormat="1" applyFont="1" applyFill="1" applyBorder="1" applyProtection="1">
      <protection hidden="1"/>
    </xf>
    <xf numFmtId="0" fontId="7" fillId="11" borderId="25" xfId="0" applyFont="1" applyFill="1" applyBorder="1" applyAlignment="1" applyProtection="1">
      <alignment horizontal="center"/>
      <protection hidden="1"/>
    </xf>
    <xf numFmtId="0" fontId="7" fillId="3" borderId="19" xfId="5" applyFont="1" applyFill="1" applyBorder="1" applyAlignment="1" applyProtection="1">
      <alignment horizontal="center"/>
      <protection hidden="1"/>
    </xf>
    <xf numFmtId="0" fontId="5" fillId="3" borderId="27" xfId="5" applyFont="1" applyFill="1" applyBorder="1" applyAlignment="1" applyProtection="1">
      <alignment horizontal="center"/>
      <protection hidden="1"/>
    </xf>
    <xf numFmtId="0" fontId="7" fillId="3" borderId="31" xfId="5" applyFont="1" applyFill="1" applyBorder="1" applyProtection="1">
      <protection hidden="1"/>
    </xf>
    <xf numFmtId="0" fontId="6" fillId="0" borderId="25" xfId="5" applyFont="1" applyBorder="1" applyAlignment="1" applyProtection="1">
      <alignment horizontal="center"/>
      <protection hidden="1"/>
    </xf>
    <xf numFmtId="0" fontId="8" fillId="0" borderId="32" xfId="5" applyFont="1" applyBorder="1" applyProtection="1">
      <protection hidden="1"/>
    </xf>
    <xf numFmtId="0" fontId="8" fillId="0" borderId="26" xfId="5" applyFont="1" applyBorder="1" applyProtection="1">
      <protection hidden="1"/>
    </xf>
    <xf numFmtId="0" fontId="5" fillId="0" borderId="26" xfId="5" applyFont="1" applyBorder="1" applyProtection="1">
      <protection hidden="1"/>
    </xf>
    <xf numFmtId="0" fontId="5" fillId="13" borderId="25" xfId="5" applyFont="1" applyFill="1" applyBorder="1" applyAlignment="1" applyProtection="1">
      <alignment horizontal="center"/>
      <protection hidden="1"/>
    </xf>
    <xf numFmtId="165" fontId="5" fillId="12" borderId="26" xfId="5" applyNumberFormat="1" applyFont="1" applyFill="1" applyBorder="1" applyProtection="1">
      <protection hidden="1"/>
    </xf>
    <xf numFmtId="165" fontId="5" fillId="5" borderId="26" xfId="5" applyNumberFormat="1" applyFont="1" applyFill="1" applyBorder="1" applyProtection="1">
      <protection hidden="1"/>
    </xf>
    <xf numFmtId="0" fontId="7" fillId="13" borderId="17" xfId="5" applyFont="1" applyFill="1" applyBorder="1" applyAlignment="1" applyProtection="1">
      <alignment horizontal="center"/>
      <protection hidden="1"/>
    </xf>
    <xf numFmtId="165" fontId="5" fillId="13" borderId="15" xfId="5" applyNumberFormat="1" applyFont="1" applyFill="1" applyBorder="1" applyProtection="1">
      <protection hidden="1"/>
    </xf>
    <xf numFmtId="165" fontId="5" fillId="15" borderId="26" xfId="5" applyNumberFormat="1" applyFont="1" applyFill="1" applyBorder="1" applyProtection="1">
      <protection hidden="1"/>
    </xf>
    <xf numFmtId="0" fontId="5" fillId="13" borderId="17" xfId="5" applyFont="1" applyFill="1" applyBorder="1" applyAlignment="1" applyProtection="1">
      <alignment horizontal="center"/>
      <protection hidden="1"/>
    </xf>
    <xf numFmtId="0" fontId="7" fillId="10" borderId="19" xfId="0" applyFont="1" applyFill="1" applyBorder="1" applyProtection="1">
      <protection hidden="1"/>
    </xf>
    <xf numFmtId="0" fontId="7" fillId="10" borderId="11" xfId="0" applyFont="1" applyFill="1" applyBorder="1" applyProtection="1">
      <protection hidden="1"/>
    </xf>
    <xf numFmtId="0" fontId="7" fillId="10" borderId="20" xfId="0" applyFont="1" applyFill="1" applyBorder="1" applyProtection="1">
      <protection hidden="1"/>
    </xf>
    <xf numFmtId="0" fontId="7" fillId="10" borderId="25" xfId="0" applyFont="1" applyFill="1" applyBorder="1" applyProtection="1">
      <protection hidden="1"/>
    </xf>
    <xf numFmtId="0" fontId="7" fillId="10" borderId="26" xfId="0" applyFont="1" applyFill="1" applyBorder="1" applyProtection="1">
      <protection hidden="1"/>
    </xf>
    <xf numFmtId="9" fontId="9" fillId="10" borderId="26" xfId="0" applyNumberFormat="1" applyFont="1" applyFill="1" applyBorder="1" applyProtection="1">
      <protection hidden="1"/>
    </xf>
    <xf numFmtId="0" fontId="5" fillId="10" borderId="25" xfId="5" applyFont="1" applyFill="1" applyBorder="1" applyAlignment="1" applyProtection="1">
      <alignment horizontal="center"/>
      <protection hidden="1"/>
    </xf>
    <xf numFmtId="167" fontId="5" fillId="10" borderId="26" xfId="5" applyNumberFormat="1" applyFont="1" applyFill="1" applyBorder="1" applyProtection="1">
      <protection locked="0"/>
    </xf>
    <xf numFmtId="0" fontId="5" fillId="17" borderId="25" xfId="5" applyFont="1" applyFill="1" applyBorder="1" applyAlignment="1" applyProtection="1">
      <alignment horizontal="center"/>
      <protection hidden="1"/>
    </xf>
    <xf numFmtId="167" fontId="5" fillId="17" borderId="26" xfId="5" applyNumberFormat="1" applyFont="1" applyFill="1" applyBorder="1" applyProtection="1">
      <protection hidden="1"/>
    </xf>
    <xf numFmtId="168" fontId="5" fillId="10" borderId="26" xfId="5" applyNumberFormat="1" applyFont="1" applyFill="1" applyBorder="1" applyProtection="1">
      <protection locked="0"/>
    </xf>
    <xf numFmtId="0" fontId="5" fillId="17" borderId="17" xfId="5" applyFont="1" applyFill="1" applyBorder="1" applyAlignment="1" applyProtection="1">
      <alignment horizontal="center"/>
      <protection hidden="1"/>
    </xf>
    <xf numFmtId="167" fontId="5" fillId="17" borderId="15" xfId="5" applyNumberFormat="1" applyFont="1" applyFill="1" applyBorder="1" applyProtection="1">
      <protection hidden="1"/>
    </xf>
    <xf numFmtId="0" fontId="7" fillId="10" borderId="25" xfId="0" applyFont="1" applyFill="1" applyBorder="1" applyAlignment="1" applyProtection="1">
      <alignment horizontal="center"/>
      <protection hidden="1"/>
    </xf>
    <xf numFmtId="0" fontId="5" fillId="19" borderId="25" xfId="5" applyFont="1" applyFill="1" applyBorder="1" applyAlignment="1" applyProtection="1">
      <alignment horizontal="center"/>
      <protection hidden="1"/>
    </xf>
    <xf numFmtId="165" fontId="5" fillId="17" borderId="26" xfId="5" applyNumberFormat="1" applyFont="1" applyFill="1" applyBorder="1" applyProtection="1">
      <protection hidden="1"/>
    </xf>
    <xf numFmtId="165" fontId="5" fillId="19" borderId="26" xfId="5" applyNumberFormat="1" applyFont="1" applyFill="1" applyBorder="1" applyProtection="1">
      <protection hidden="1"/>
    </xf>
    <xf numFmtId="0" fontId="7" fillId="19" borderId="17" xfId="5" applyFont="1" applyFill="1" applyBorder="1" applyAlignment="1" applyProtection="1">
      <alignment horizontal="center"/>
      <protection hidden="1"/>
    </xf>
    <xf numFmtId="165" fontId="5" fillId="19" borderId="15" xfId="5" applyNumberFormat="1" applyFont="1" applyFill="1" applyBorder="1" applyProtection="1">
      <protection hidden="1"/>
    </xf>
    <xf numFmtId="165" fontId="5" fillId="18" borderId="26" xfId="5" applyNumberFormat="1" applyFont="1" applyFill="1" applyBorder="1" applyProtection="1">
      <protection hidden="1"/>
    </xf>
    <xf numFmtId="165" fontId="5" fillId="10" borderId="26" xfId="5" applyNumberFormat="1" applyFont="1" applyFill="1" applyBorder="1" applyProtection="1">
      <protection hidden="1"/>
    </xf>
    <xf numFmtId="0" fontId="5" fillId="19" borderId="17" xfId="5" applyFont="1" applyFill="1" applyBorder="1" applyAlignment="1" applyProtection="1">
      <alignment horizontal="center"/>
      <protection hidden="1"/>
    </xf>
    <xf numFmtId="0" fontId="0" fillId="10" borderId="25" xfId="0" applyFill="1" applyBorder="1"/>
    <xf numFmtId="0" fontId="0" fillId="10" borderId="26" xfId="0" applyFill="1" applyBorder="1"/>
    <xf numFmtId="0" fontId="0" fillId="10" borderId="21" xfId="0" applyFill="1" applyBorder="1"/>
    <xf numFmtId="0" fontId="0" fillId="10" borderId="22" xfId="0" applyFill="1" applyBorder="1"/>
    <xf numFmtId="0" fontId="0" fillId="10" borderId="23" xfId="0" applyFill="1" applyBorder="1"/>
    <xf numFmtId="1" fontId="12" fillId="10" borderId="19" xfId="4" applyNumberFormat="1" applyFont="1" applyFill="1" applyBorder="1" applyProtection="1">
      <protection hidden="1"/>
    </xf>
    <xf numFmtId="1" fontId="11" fillId="10" borderId="11" xfId="4" applyNumberFormat="1" applyFont="1" applyFill="1" applyBorder="1" applyProtection="1">
      <protection hidden="1"/>
    </xf>
    <xf numFmtId="4" fontId="11" fillId="10" borderId="25" xfId="4" applyNumberFormat="1" applyFont="1" applyFill="1" applyBorder="1" applyAlignment="1" applyProtection="1">
      <alignment horizontal="center" vertical="center" wrapText="1"/>
      <protection hidden="1"/>
    </xf>
    <xf numFmtId="4" fontId="11" fillId="10" borderId="0" xfId="4" applyNumberFormat="1" applyFont="1" applyFill="1" applyBorder="1" applyAlignment="1" applyProtection="1">
      <alignment horizontal="center" vertical="center" wrapText="1"/>
      <protection hidden="1"/>
    </xf>
    <xf numFmtId="4" fontId="0" fillId="10" borderId="0" xfId="0" applyNumberFormat="1" applyFill="1" applyBorder="1" applyAlignment="1" applyProtection="1">
      <alignment horizontal="center" vertical="center"/>
      <protection hidden="1"/>
    </xf>
    <xf numFmtId="4" fontId="18" fillId="10" borderId="0" xfId="0" applyNumberFormat="1" applyFont="1" applyFill="1" applyBorder="1" applyAlignment="1" applyProtection="1">
      <alignment horizontal="center" wrapText="1"/>
      <protection hidden="1"/>
    </xf>
    <xf numFmtId="4" fontId="18" fillId="10" borderId="26" xfId="0" applyNumberFormat="1" applyFont="1" applyFill="1" applyBorder="1" applyAlignment="1" applyProtection="1">
      <alignment horizontal="center" wrapText="1"/>
      <protection hidden="1"/>
    </xf>
    <xf numFmtId="4" fontId="11" fillId="10" borderId="25" xfId="4" applyNumberFormat="1" applyFont="1" applyFill="1" applyBorder="1" applyAlignment="1" applyProtection="1">
      <alignment horizontal="center"/>
      <protection hidden="1"/>
    </xf>
    <xf numFmtId="4" fontId="11" fillId="10" borderId="0" xfId="4" applyNumberFormat="1" applyFont="1" applyFill="1" applyBorder="1" applyAlignment="1" applyProtection="1">
      <alignment horizontal="center"/>
      <protection hidden="1"/>
    </xf>
    <xf numFmtId="4" fontId="19" fillId="10" borderId="25" xfId="4" applyNumberFormat="1" applyFont="1" applyFill="1" applyBorder="1" applyAlignment="1" applyProtection="1">
      <alignment horizontal="left"/>
      <protection hidden="1"/>
    </xf>
    <xf numFmtId="4" fontId="14" fillId="10" borderId="0" xfId="4" applyNumberFormat="1" applyFont="1" applyFill="1" applyBorder="1" applyAlignment="1" applyProtection="1">
      <alignment horizontal="center"/>
      <protection hidden="1"/>
    </xf>
    <xf numFmtId="4" fontId="12" fillId="10" borderId="29" xfId="4" applyNumberFormat="1" applyFont="1" applyFill="1" applyBorder="1" applyProtection="1">
      <protection hidden="1"/>
    </xf>
    <xf numFmtId="4" fontId="12" fillId="10" borderId="25" xfId="4" applyNumberFormat="1" applyFont="1" applyFill="1" applyBorder="1" applyProtection="1">
      <protection hidden="1"/>
    </xf>
    <xf numFmtId="4" fontId="15" fillId="10" borderId="0" xfId="4" applyNumberFormat="1" applyFont="1" applyFill="1" applyBorder="1" applyAlignment="1" applyProtection="1">
      <alignment horizontal="center"/>
      <protection hidden="1"/>
    </xf>
    <xf numFmtId="4" fontId="2" fillId="10" borderId="0" xfId="8" applyNumberFormat="1" applyFont="1" applyFill="1" applyBorder="1" applyAlignment="1" applyProtection="1">
      <alignment horizontal="center"/>
      <protection hidden="1"/>
    </xf>
    <xf numFmtId="4" fontId="2" fillId="10" borderId="26" xfId="8" applyNumberFormat="1" applyFont="1" applyFill="1" applyBorder="1" applyAlignment="1" applyProtection="1">
      <alignment horizontal="center"/>
      <protection hidden="1"/>
    </xf>
    <xf numFmtId="4" fontId="12" fillId="10" borderId="25" xfId="4" applyNumberFormat="1" applyFont="1" applyFill="1" applyBorder="1" applyAlignment="1" applyProtection="1">
      <alignment vertical="center"/>
      <protection hidden="1"/>
    </xf>
    <xf numFmtId="0" fontId="2" fillId="10" borderId="0" xfId="0" applyFont="1" applyFill="1" applyBorder="1"/>
    <xf numFmtId="0" fontId="2" fillId="10" borderId="26" xfId="0" applyFont="1" applyFill="1" applyBorder="1"/>
    <xf numFmtId="4" fontId="12" fillId="10" borderId="25" xfId="4" applyNumberFormat="1" applyFont="1" applyFill="1" applyBorder="1" applyAlignment="1" applyProtection="1">
      <alignment horizontal="center"/>
      <protection hidden="1"/>
    </xf>
    <xf numFmtId="4" fontId="10" fillId="10" borderId="25" xfId="9" applyNumberFormat="1" applyFill="1" applyBorder="1" applyAlignment="1" applyProtection="1">
      <alignment vertical="center" wrapText="1"/>
      <protection locked="0"/>
    </xf>
    <xf numFmtId="4" fontId="11" fillId="10" borderId="25" xfId="4" applyNumberFormat="1" applyFont="1" applyFill="1" applyBorder="1" applyProtection="1">
      <protection hidden="1"/>
    </xf>
    <xf numFmtId="0" fontId="0" fillId="10" borderId="22" xfId="0" applyFont="1" applyFill="1" applyBorder="1"/>
    <xf numFmtId="0" fontId="0" fillId="10" borderId="23" xfId="0" applyFont="1" applyFill="1" applyBorder="1"/>
    <xf numFmtId="0" fontId="7" fillId="21" borderId="19" xfId="0" applyFont="1" applyFill="1" applyBorder="1" applyProtection="1">
      <protection hidden="1"/>
    </xf>
    <xf numFmtId="0" fontId="7" fillId="21" borderId="11" xfId="0" applyFont="1" applyFill="1" applyBorder="1" applyProtection="1">
      <protection hidden="1"/>
    </xf>
    <xf numFmtId="0" fontId="7" fillId="21" borderId="20" xfId="0" applyFont="1" applyFill="1" applyBorder="1" applyProtection="1">
      <protection hidden="1"/>
    </xf>
    <xf numFmtId="0" fontId="7" fillId="21" borderId="25" xfId="0" applyFont="1" applyFill="1" applyBorder="1" applyProtection="1">
      <protection hidden="1"/>
    </xf>
    <xf numFmtId="0" fontId="7" fillId="21" borderId="26" xfId="0" applyFont="1" applyFill="1" applyBorder="1" applyProtection="1">
      <protection hidden="1"/>
    </xf>
    <xf numFmtId="9" fontId="9" fillId="21" borderId="26" xfId="0" applyNumberFormat="1" applyFont="1" applyFill="1" applyBorder="1" applyProtection="1">
      <protection hidden="1"/>
    </xf>
    <xf numFmtId="0" fontId="5" fillId="21" borderId="25" xfId="5" applyFont="1" applyFill="1" applyBorder="1" applyAlignment="1" applyProtection="1">
      <alignment horizontal="center"/>
      <protection hidden="1"/>
    </xf>
    <xf numFmtId="167" fontId="5" fillId="21" borderId="26" xfId="5" applyNumberFormat="1" applyFont="1" applyFill="1" applyBorder="1" applyProtection="1">
      <protection locked="0"/>
    </xf>
    <xf numFmtId="0" fontId="5" fillId="9" borderId="25" xfId="5" applyFont="1" applyFill="1" applyBorder="1" applyAlignment="1" applyProtection="1">
      <alignment horizontal="center"/>
      <protection hidden="1"/>
    </xf>
    <xf numFmtId="0" fontId="5" fillId="20" borderId="25" xfId="5" applyFont="1" applyFill="1" applyBorder="1" applyAlignment="1" applyProtection="1">
      <alignment horizontal="center"/>
      <protection hidden="1"/>
    </xf>
    <xf numFmtId="167" fontId="5" fillId="20" borderId="26" xfId="5" applyNumberFormat="1" applyFont="1" applyFill="1" applyBorder="1" applyProtection="1">
      <protection hidden="1"/>
    </xf>
    <xf numFmtId="168" fontId="5" fillId="21" borderId="26" xfId="5" applyNumberFormat="1" applyFont="1" applyFill="1" applyBorder="1" applyProtection="1">
      <protection locked="0"/>
    </xf>
    <xf numFmtId="0" fontId="5" fillId="20" borderId="17" xfId="5" applyFont="1" applyFill="1" applyBorder="1" applyAlignment="1" applyProtection="1">
      <alignment horizontal="center"/>
      <protection hidden="1"/>
    </xf>
    <xf numFmtId="167" fontId="5" fillId="20" borderId="15" xfId="5" applyNumberFormat="1" applyFont="1" applyFill="1" applyBorder="1" applyProtection="1">
      <protection hidden="1"/>
    </xf>
    <xf numFmtId="0" fontId="7" fillId="21" borderId="25" xfId="0" applyFont="1" applyFill="1" applyBorder="1" applyAlignment="1" applyProtection="1">
      <alignment horizontal="center"/>
      <protection hidden="1"/>
    </xf>
    <xf numFmtId="0" fontId="5" fillId="22" borderId="25" xfId="5" applyFont="1" applyFill="1" applyBorder="1" applyAlignment="1" applyProtection="1">
      <alignment horizontal="center"/>
      <protection hidden="1"/>
    </xf>
    <xf numFmtId="0" fontId="5" fillId="22" borderId="17" xfId="5" applyFont="1" applyFill="1" applyBorder="1" applyAlignment="1" applyProtection="1">
      <alignment horizontal="center"/>
      <protection hidden="1"/>
    </xf>
    <xf numFmtId="0" fontId="5" fillId="23" borderId="25" xfId="5" applyFont="1" applyFill="1" applyBorder="1" applyAlignment="1" applyProtection="1">
      <alignment horizontal="center"/>
      <protection hidden="1"/>
    </xf>
    <xf numFmtId="165" fontId="5" fillId="22" borderId="26" xfId="5" applyNumberFormat="1" applyFont="1" applyFill="1" applyBorder="1" applyProtection="1">
      <protection hidden="1"/>
    </xf>
    <xf numFmtId="0" fontId="7" fillId="22" borderId="17" xfId="5" applyFont="1" applyFill="1" applyBorder="1" applyAlignment="1" applyProtection="1">
      <alignment horizontal="center"/>
      <protection hidden="1"/>
    </xf>
    <xf numFmtId="165" fontId="5" fillId="22" borderId="15" xfId="5" applyNumberFormat="1" applyFont="1" applyFill="1" applyBorder="1" applyProtection="1">
      <protection hidden="1"/>
    </xf>
    <xf numFmtId="165" fontId="5" fillId="21" borderId="26" xfId="5" applyNumberFormat="1" applyFont="1" applyFill="1" applyBorder="1" applyProtection="1">
      <protection hidden="1"/>
    </xf>
    <xf numFmtId="0" fontId="0" fillId="21" borderId="25" xfId="0" applyFill="1" applyBorder="1"/>
    <xf numFmtId="0" fontId="0" fillId="21" borderId="26" xfId="0" applyFill="1" applyBorder="1"/>
    <xf numFmtId="0" fontId="0" fillId="21" borderId="21" xfId="0" applyFill="1" applyBorder="1"/>
    <xf numFmtId="0" fontId="0" fillId="21" borderId="22" xfId="0" applyFill="1" applyBorder="1"/>
    <xf numFmtId="0" fontId="0" fillId="21" borderId="23" xfId="0" applyFill="1" applyBorder="1"/>
    <xf numFmtId="1" fontId="12" fillId="21" borderId="19" xfId="4" applyNumberFormat="1" applyFont="1" applyFill="1" applyBorder="1" applyProtection="1">
      <protection hidden="1"/>
    </xf>
    <xf numFmtId="1" fontId="11" fillId="21" borderId="11" xfId="4" applyNumberFormat="1" applyFont="1" applyFill="1" applyBorder="1" applyProtection="1">
      <protection hidden="1"/>
    </xf>
    <xf numFmtId="4" fontId="11" fillId="21" borderId="25" xfId="4" applyNumberFormat="1" applyFont="1" applyFill="1" applyBorder="1" applyAlignment="1" applyProtection="1">
      <alignment horizontal="center" vertical="center" wrapText="1"/>
      <protection hidden="1"/>
    </xf>
    <xf numFmtId="4" fontId="11" fillId="21" borderId="0" xfId="4" applyNumberFormat="1" applyFont="1" applyFill="1" applyBorder="1" applyAlignment="1" applyProtection="1">
      <alignment horizontal="center" vertical="center" wrapText="1"/>
      <protection hidden="1"/>
    </xf>
    <xf numFmtId="4" fontId="0" fillId="21" borderId="0" xfId="0" applyNumberFormat="1" applyFill="1" applyBorder="1" applyAlignment="1" applyProtection="1">
      <alignment horizontal="center" vertical="center"/>
      <protection hidden="1"/>
    </xf>
    <xf numFmtId="4" fontId="18" fillId="21" borderId="0" xfId="0" applyNumberFormat="1" applyFont="1" applyFill="1" applyBorder="1" applyAlignment="1" applyProtection="1">
      <alignment horizontal="center" wrapText="1"/>
      <protection hidden="1"/>
    </xf>
    <xf numFmtId="4" fontId="18" fillId="21" borderId="26" xfId="0" applyNumberFormat="1" applyFont="1" applyFill="1" applyBorder="1" applyAlignment="1" applyProtection="1">
      <alignment horizontal="center" wrapText="1"/>
      <protection hidden="1"/>
    </xf>
    <xf numFmtId="4" fontId="11" fillId="21" borderId="25" xfId="4" applyNumberFormat="1" applyFont="1" applyFill="1" applyBorder="1" applyAlignment="1" applyProtection="1">
      <alignment horizontal="center"/>
      <protection hidden="1"/>
    </xf>
    <xf numFmtId="4" fontId="11" fillId="21" borderId="0" xfId="4" applyNumberFormat="1" applyFont="1" applyFill="1" applyBorder="1" applyAlignment="1" applyProtection="1">
      <alignment horizontal="center"/>
      <protection hidden="1"/>
    </xf>
    <xf numFmtId="4" fontId="19" fillId="21" borderId="25" xfId="4" applyNumberFormat="1" applyFont="1" applyFill="1" applyBorder="1" applyAlignment="1" applyProtection="1">
      <alignment horizontal="left"/>
      <protection hidden="1"/>
    </xf>
    <xf numFmtId="4" fontId="14" fillId="21" borderId="0" xfId="4" applyNumberFormat="1" applyFont="1" applyFill="1" applyBorder="1" applyAlignment="1" applyProtection="1">
      <alignment horizontal="center"/>
      <protection hidden="1"/>
    </xf>
    <xf numFmtId="4" fontId="12" fillId="21" borderId="29" xfId="4" applyNumberFormat="1" applyFont="1" applyFill="1" applyBorder="1" applyProtection="1">
      <protection hidden="1"/>
    </xf>
    <xf numFmtId="4" fontId="12" fillId="21" borderId="25" xfId="4" applyNumberFormat="1" applyFont="1" applyFill="1" applyBorder="1" applyProtection="1">
      <protection hidden="1"/>
    </xf>
    <xf numFmtId="4" fontId="15" fillId="21" borderId="0" xfId="4" applyNumberFormat="1" applyFont="1" applyFill="1" applyBorder="1" applyAlignment="1" applyProtection="1">
      <alignment horizontal="center"/>
      <protection hidden="1"/>
    </xf>
    <xf numFmtId="4" fontId="2" fillId="21" borderId="0" xfId="8" applyNumberFormat="1" applyFont="1" applyFill="1" applyBorder="1" applyAlignment="1" applyProtection="1">
      <alignment horizontal="center"/>
      <protection hidden="1"/>
    </xf>
    <xf numFmtId="4" fontId="2" fillId="21" borderId="26" xfId="8" applyNumberFormat="1" applyFont="1" applyFill="1" applyBorder="1" applyAlignment="1" applyProtection="1">
      <alignment horizontal="center"/>
      <protection hidden="1"/>
    </xf>
    <xf numFmtId="4" fontId="12" fillId="21" borderId="25" xfId="4" applyNumberFormat="1" applyFont="1" applyFill="1" applyBorder="1" applyAlignment="1" applyProtection="1">
      <alignment vertical="center"/>
      <protection hidden="1"/>
    </xf>
    <xf numFmtId="0" fontId="2" fillId="21" borderId="0" xfId="0" applyFont="1" applyFill="1" applyBorder="1"/>
    <xf numFmtId="0" fontId="2" fillId="21" borderId="26" xfId="0" applyFont="1" applyFill="1" applyBorder="1"/>
    <xf numFmtId="4" fontId="12" fillId="21" borderId="25" xfId="4" applyNumberFormat="1" applyFont="1" applyFill="1" applyBorder="1" applyAlignment="1" applyProtection="1">
      <alignment horizontal="center"/>
      <protection hidden="1"/>
    </xf>
    <xf numFmtId="4" fontId="10" fillId="21" borderId="25" xfId="9" applyNumberFormat="1" applyFill="1" applyBorder="1" applyAlignment="1" applyProtection="1">
      <alignment vertical="center" wrapText="1"/>
      <protection locked="0"/>
    </xf>
    <xf numFmtId="4" fontId="11" fillId="21" borderId="25" xfId="4" applyNumberFormat="1" applyFont="1" applyFill="1" applyBorder="1" applyProtection="1">
      <protection hidden="1"/>
    </xf>
    <xf numFmtId="0" fontId="0" fillId="21" borderId="22" xfId="0" applyFont="1" applyFill="1" applyBorder="1"/>
    <xf numFmtId="0" fontId="0" fillId="21" borderId="23" xfId="0" applyFont="1" applyFill="1" applyBorder="1"/>
    <xf numFmtId="0" fontId="4" fillId="10" borderId="1" xfId="5" applyFill="1" applyBorder="1" applyProtection="1">
      <protection hidden="1"/>
    </xf>
    <xf numFmtId="0" fontId="4" fillId="17" borderId="1" xfId="5" applyFill="1" applyBorder="1" applyProtection="1">
      <protection hidden="1"/>
    </xf>
    <xf numFmtId="0" fontId="7" fillId="19" borderId="1" xfId="5" applyFont="1" applyFill="1" applyBorder="1" applyAlignment="1" applyProtection="1">
      <alignment horizontal="center"/>
      <protection hidden="1"/>
    </xf>
    <xf numFmtId="165" fontId="7" fillId="6" borderId="37" xfId="2" applyNumberFormat="1" applyFont="1" applyFill="1" applyBorder="1" applyAlignment="1" applyProtection="1">
      <alignment horizontal="right"/>
      <protection hidden="1"/>
    </xf>
    <xf numFmtId="0" fontId="7" fillId="22" borderId="39" xfId="5" applyFont="1" applyFill="1" applyBorder="1" applyAlignment="1" applyProtection="1">
      <alignment horizontal="center"/>
      <protection hidden="1"/>
    </xf>
    <xf numFmtId="165" fontId="7" fillId="6" borderId="40" xfId="2" applyNumberFormat="1" applyFont="1" applyFill="1" applyBorder="1" applyAlignment="1" applyProtection="1">
      <alignment horizontal="right"/>
      <protection hidden="1"/>
    </xf>
    <xf numFmtId="0" fontId="5" fillId="13" borderId="1" xfId="5" applyFont="1" applyFill="1" applyBorder="1" applyAlignment="1" applyProtection="1">
      <alignment horizontal="center"/>
      <protection hidden="1"/>
    </xf>
    <xf numFmtId="0" fontId="5" fillId="13" borderId="1" xfId="5" applyFont="1" applyFill="1" applyBorder="1" applyProtection="1">
      <protection hidden="1"/>
    </xf>
    <xf numFmtId="165" fontId="24" fillId="13" borderId="1" xfId="5" applyNumberFormat="1" applyFont="1" applyFill="1" applyBorder="1" applyProtection="1">
      <protection hidden="1"/>
    </xf>
    <xf numFmtId="0" fontId="5" fillId="19" borderId="1" xfId="5" applyFont="1" applyFill="1" applyBorder="1" applyAlignment="1" applyProtection="1">
      <alignment horizontal="center"/>
      <protection hidden="1"/>
    </xf>
    <xf numFmtId="0" fontId="5" fillId="19" borderId="1" xfId="5" applyFont="1" applyFill="1" applyBorder="1" applyProtection="1">
      <protection hidden="1"/>
    </xf>
    <xf numFmtId="165" fontId="24" fillId="19" borderId="1" xfId="5" applyNumberFormat="1" applyFont="1" applyFill="1" applyBorder="1" applyProtection="1">
      <protection hidden="1"/>
    </xf>
    <xf numFmtId="165" fontId="24" fillId="19" borderId="37" xfId="5" applyNumberFormat="1" applyFont="1" applyFill="1" applyBorder="1" applyProtection="1">
      <protection hidden="1"/>
    </xf>
    <xf numFmtId="0" fontId="5" fillId="22" borderId="39" xfId="5" applyFont="1" applyFill="1" applyBorder="1" applyAlignment="1" applyProtection="1">
      <alignment horizontal="center"/>
      <protection hidden="1"/>
    </xf>
    <xf numFmtId="0" fontId="5" fillId="22" borderId="39" xfId="5" applyFont="1" applyFill="1" applyBorder="1" applyProtection="1">
      <protection hidden="1"/>
    </xf>
    <xf numFmtId="165" fontId="24" fillId="22" borderId="39" xfId="5" applyNumberFormat="1" applyFont="1" applyFill="1" applyBorder="1" applyProtection="1">
      <protection hidden="1"/>
    </xf>
    <xf numFmtId="165" fontId="24" fillId="22" borderId="40" xfId="5" applyNumberFormat="1" applyFont="1" applyFill="1" applyBorder="1" applyProtection="1">
      <protection hidden="1"/>
    </xf>
    <xf numFmtId="0" fontId="7" fillId="13" borderId="34" xfId="5" applyFont="1" applyFill="1" applyBorder="1" applyAlignment="1" applyProtection="1">
      <alignment horizontal="center"/>
      <protection hidden="1"/>
    </xf>
    <xf numFmtId="165" fontId="7" fillId="6" borderId="35" xfId="2" applyNumberFormat="1" applyFont="1" applyFill="1" applyBorder="1" applyAlignment="1" applyProtection="1">
      <alignment horizontal="right"/>
      <protection hidden="1"/>
    </xf>
    <xf numFmtId="0" fontId="7" fillId="3" borderId="16" xfId="5" applyFont="1" applyFill="1" applyBorder="1" applyProtection="1">
      <protection hidden="1"/>
    </xf>
    <xf numFmtId="0" fontId="7" fillId="13" borderId="1" xfId="5" applyFont="1" applyFill="1" applyBorder="1" applyAlignment="1" applyProtection="1">
      <alignment horizontal="left"/>
      <protection hidden="1"/>
    </xf>
    <xf numFmtId="0" fontId="7" fillId="19" borderId="1" xfId="5" applyFont="1" applyFill="1" applyBorder="1" applyAlignment="1" applyProtection="1">
      <alignment horizontal="left"/>
      <protection hidden="1"/>
    </xf>
    <xf numFmtId="0" fontId="7" fillId="22" borderId="39" xfId="5" applyFont="1" applyFill="1" applyBorder="1" applyAlignment="1" applyProtection="1">
      <alignment horizontal="left"/>
      <protection hidden="1"/>
    </xf>
    <xf numFmtId="0" fontId="5" fillId="13" borderId="36" xfId="5" applyFont="1" applyFill="1" applyBorder="1" applyAlignment="1" applyProtection="1">
      <alignment horizontal="left"/>
      <protection hidden="1"/>
    </xf>
    <xf numFmtId="0" fontId="5" fillId="19" borderId="36" xfId="5" applyFont="1" applyFill="1" applyBorder="1" applyAlignment="1" applyProtection="1">
      <alignment horizontal="left"/>
      <protection hidden="1"/>
    </xf>
    <xf numFmtId="0" fontId="5" fillId="22" borderId="38" xfId="5" applyFont="1" applyFill="1" applyBorder="1" applyAlignment="1" applyProtection="1">
      <alignment horizontal="left"/>
      <protection hidden="1"/>
    </xf>
    <xf numFmtId="0" fontId="7" fillId="4" borderId="34" xfId="5" applyFont="1" applyFill="1" applyBorder="1" applyAlignment="1" applyProtection="1">
      <alignment horizontal="left"/>
      <protection hidden="1"/>
    </xf>
    <xf numFmtId="0" fontId="7" fillId="4" borderId="1" xfId="5" applyFont="1" applyFill="1" applyBorder="1" applyAlignment="1" applyProtection="1">
      <alignment horizontal="left"/>
      <protection hidden="1"/>
    </xf>
    <xf numFmtId="0" fontId="7" fillId="4" borderId="39" xfId="5" applyFont="1" applyFill="1" applyBorder="1" applyAlignment="1" applyProtection="1">
      <alignment horizontal="left"/>
      <protection hidden="1"/>
    </xf>
    <xf numFmtId="169" fontId="24" fillId="19" borderId="1" xfId="5" applyNumberFormat="1" applyFont="1" applyFill="1" applyBorder="1" applyProtection="1">
      <protection hidden="1"/>
    </xf>
    <xf numFmtId="169" fontId="24" fillId="19" borderId="37" xfId="5" applyNumberFormat="1" applyFont="1" applyFill="1" applyBorder="1" applyProtection="1">
      <protection hidden="1"/>
    </xf>
    <xf numFmtId="169" fontId="24" fillId="22" borderId="39" xfId="5" applyNumberFormat="1" applyFont="1" applyFill="1" applyBorder="1" applyProtection="1">
      <protection hidden="1"/>
    </xf>
    <xf numFmtId="169" fontId="24" fillId="22" borderId="40" xfId="5" applyNumberFormat="1" applyFont="1" applyFill="1" applyBorder="1" applyProtection="1">
      <protection hidden="1"/>
    </xf>
    <xf numFmtId="0" fontId="7" fillId="3" borderId="36" xfId="5" applyFont="1" applyFill="1" applyBorder="1" applyProtection="1">
      <protection hidden="1"/>
    </xf>
    <xf numFmtId="0" fontId="7" fillId="3" borderId="33" xfId="5" applyFont="1" applyFill="1" applyBorder="1" applyProtection="1">
      <protection hidden="1"/>
    </xf>
    <xf numFmtId="0" fontId="7" fillId="3" borderId="34" xfId="5" applyFont="1" applyFill="1" applyBorder="1" applyProtection="1">
      <protection hidden="1"/>
    </xf>
    <xf numFmtId="0" fontId="7" fillId="3" borderId="35" xfId="5" applyFont="1" applyFill="1" applyBorder="1" applyProtection="1">
      <protection hidden="1"/>
    </xf>
    <xf numFmtId="165" fontId="24" fillId="13" borderId="37" xfId="5" applyNumberFormat="1" applyFont="1" applyFill="1" applyBorder="1" applyProtection="1">
      <protection hidden="1"/>
    </xf>
    <xf numFmtId="169" fontId="24" fillId="13" borderId="1" xfId="5" applyNumberFormat="1" applyFont="1" applyFill="1" applyBorder="1" applyProtection="1">
      <protection hidden="1"/>
    </xf>
    <xf numFmtId="169" fontId="24" fillId="13" borderId="37" xfId="5" applyNumberFormat="1" applyFont="1" applyFill="1" applyBorder="1" applyProtection="1">
      <protection hidden="1"/>
    </xf>
    <xf numFmtId="169" fontId="7" fillId="13" borderId="35" xfId="5" applyNumberFormat="1" applyFont="1" applyFill="1" applyBorder="1" applyAlignment="1" applyProtection="1">
      <alignment horizontal="right"/>
      <protection hidden="1"/>
    </xf>
    <xf numFmtId="169" fontId="7" fillId="19" borderId="37" xfId="5" applyNumberFormat="1" applyFont="1" applyFill="1" applyBorder="1" applyAlignment="1" applyProtection="1">
      <alignment horizontal="right"/>
      <protection hidden="1"/>
    </xf>
    <xf numFmtId="169" fontId="7" fillId="22" borderId="40" xfId="5" applyNumberFormat="1" applyFont="1" applyFill="1" applyBorder="1" applyAlignment="1" applyProtection="1">
      <alignment horizontal="right"/>
      <protection hidden="1"/>
    </xf>
    <xf numFmtId="0" fontId="7" fillId="22" borderId="0" xfId="5" applyFont="1" applyFill="1" applyBorder="1" applyAlignment="1" applyProtection="1">
      <alignment horizontal="left"/>
      <protection hidden="1"/>
    </xf>
    <xf numFmtId="0" fontId="7" fillId="13" borderId="0" xfId="5" applyFont="1" applyFill="1" applyBorder="1" applyAlignment="1" applyProtection="1">
      <alignment horizontal="left"/>
      <protection hidden="1"/>
    </xf>
    <xf numFmtId="0" fontId="7" fillId="19" borderId="0" xfId="5" applyFont="1" applyFill="1" applyBorder="1" applyAlignment="1" applyProtection="1">
      <alignment horizontal="left"/>
      <protection hidden="1"/>
    </xf>
    <xf numFmtId="0" fontId="32" fillId="24" borderId="0" xfId="0" applyFont="1" applyFill="1"/>
    <xf numFmtId="0" fontId="0" fillId="24" borderId="0" xfId="0" applyFill="1"/>
    <xf numFmtId="0" fontId="20" fillId="24" borderId="0" xfId="0" applyFont="1" applyFill="1" applyBorder="1"/>
    <xf numFmtId="1" fontId="2" fillId="11" borderId="11" xfId="0" applyNumberFormat="1" applyFont="1" applyFill="1" applyBorder="1" applyAlignment="1" applyProtection="1">
      <alignment horizontal="center"/>
      <protection hidden="1"/>
    </xf>
    <xf numFmtId="1" fontId="2" fillId="11" borderId="20" xfId="0" applyNumberFormat="1" applyFont="1" applyFill="1" applyBorder="1" applyAlignment="1" applyProtection="1">
      <alignment horizontal="center"/>
      <protection hidden="1"/>
    </xf>
    <xf numFmtId="4" fontId="15" fillId="11" borderId="25" xfId="4" applyNumberFormat="1" applyFont="1" applyFill="1" applyBorder="1" applyAlignment="1" applyProtection="1">
      <alignment horizontal="center"/>
      <protection hidden="1"/>
    </xf>
    <xf numFmtId="4" fontId="15" fillId="11" borderId="0" xfId="4" applyNumberFormat="1" applyFont="1" applyFill="1" applyBorder="1" applyAlignment="1" applyProtection="1">
      <alignment horizontal="center"/>
      <protection hidden="1"/>
    </xf>
    <xf numFmtId="4" fontId="2" fillId="11" borderId="0" xfId="8" applyNumberFormat="1" applyFont="1" applyFill="1" applyBorder="1" applyAlignment="1" applyProtection="1">
      <alignment horizontal="center"/>
      <protection hidden="1"/>
    </xf>
    <xf numFmtId="4" fontId="2" fillId="11" borderId="26" xfId="8" applyNumberFormat="1" applyFont="1" applyFill="1" applyBorder="1" applyAlignment="1" applyProtection="1">
      <alignment horizontal="center"/>
      <protection hidden="1"/>
    </xf>
    <xf numFmtId="4" fontId="2" fillId="11" borderId="18" xfId="8" applyNumberFormat="1" applyFont="1" applyFill="1" applyBorder="1" applyAlignment="1" applyProtection="1">
      <alignment horizontal="center"/>
      <protection hidden="1"/>
    </xf>
    <xf numFmtId="4" fontId="2" fillId="11" borderId="30" xfId="8" applyNumberFormat="1" applyFont="1" applyFill="1" applyBorder="1" applyAlignment="1" applyProtection="1">
      <alignment horizontal="center"/>
      <protection hidden="1"/>
    </xf>
    <xf numFmtId="1" fontId="2" fillId="14" borderId="11" xfId="0" applyNumberFormat="1" applyFont="1" applyFill="1" applyBorder="1" applyAlignment="1" applyProtection="1">
      <alignment horizontal="center"/>
      <protection hidden="1"/>
    </xf>
    <xf numFmtId="4" fontId="12" fillId="11" borderId="25" xfId="4" applyNumberFormat="1" applyFont="1" applyFill="1" applyBorder="1" applyAlignment="1" applyProtection="1">
      <alignment horizontal="center"/>
      <protection hidden="1"/>
    </xf>
    <xf numFmtId="4" fontId="12" fillId="11" borderId="0" xfId="4" applyNumberFormat="1" applyFont="1" applyFill="1" applyBorder="1" applyAlignment="1" applyProtection="1">
      <alignment horizontal="center"/>
      <protection hidden="1"/>
    </xf>
    <xf numFmtId="4" fontId="12" fillId="11" borderId="21" xfId="4" applyNumberFormat="1" applyFont="1" applyFill="1" applyBorder="1" applyAlignment="1" applyProtection="1">
      <alignment horizontal="center"/>
      <protection hidden="1"/>
    </xf>
    <xf numFmtId="4" fontId="12" fillId="11" borderId="22" xfId="4" applyNumberFormat="1" applyFont="1" applyFill="1" applyBorder="1" applyAlignment="1" applyProtection="1">
      <alignment horizontal="center"/>
      <protection hidden="1"/>
    </xf>
    <xf numFmtId="1" fontId="2" fillId="14" borderId="20" xfId="0" applyNumberFormat="1" applyFont="1" applyFill="1" applyBorder="1" applyAlignment="1" applyProtection="1">
      <alignment horizontal="center"/>
      <protection hidden="1"/>
    </xf>
    <xf numFmtId="1" fontId="2" fillId="10" borderId="11" xfId="0" applyNumberFormat="1" applyFont="1" applyFill="1" applyBorder="1" applyAlignment="1" applyProtection="1">
      <alignment horizontal="center"/>
      <protection hidden="1"/>
    </xf>
    <xf numFmtId="1" fontId="2" fillId="10" borderId="20" xfId="0" applyNumberFormat="1" applyFont="1" applyFill="1" applyBorder="1" applyAlignment="1" applyProtection="1">
      <alignment horizontal="center"/>
      <protection hidden="1"/>
    </xf>
    <xf numFmtId="4" fontId="15" fillId="10" borderId="25" xfId="4" applyNumberFormat="1" applyFont="1" applyFill="1" applyBorder="1" applyAlignment="1" applyProtection="1">
      <alignment horizontal="center"/>
      <protection hidden="1"/>
    </xf>
    <xf numFmtId="4" fontId="15" fillId="10" borderId="0" xfId="4" applyNumberFormat="1" applyFont="1" applyFill="1" applyBorder="1" applyAlignment="1" applyProtection="1">
      <alignment horizontal="center"/>
      <protection hidden="1"/>
    </xf>
    <xf numFmtId="4" fontId="2" fillId="10" borderId="0" xfId="8" applyNumberFormat="1" applyFont="1" applyFill="1" applyBorder="1" applyAlignment="1" applyProtection="1">
      <alignment horizontal="center"/>
      <protection hidden="1"/>
    </xf>
    <xf numFmtId="4" fontId="2" fillId="10" borderId="26" xfId="8" applyNumberFormat="1" applyFont="1" applyFill="1" applyBorder="1" applyAlignment="1" applyProtection="1">
      <alignment horizontal="center"/>
      <protection hidden="1"/>
    </xf>
    <xf numFmtId="4" fontId="2" fillId="10" borderId="18" xfId="8" applyNumberFormat="1" applyFont="1" applyFill="1" applyBorder="1" applyAlignment="1" applyProtection="1">
      <alignment horizontal="center"/>
      <protection hidden="1"/>
    </xf>
    <xf numFmtId="4" fontId="12" fillId="10" borderId="21" xfId="4" applyNumberFormat="1" applyFont="1" applyFill="1" applyBorder="1" applyAlignment="1" applyProtection="1">
      <alignment horizontal="center"/>
      <protection hidden="1"/>
    </xf>
    <xf numFmtId="4" fontId="12" fillId="10" borderId="22" xfId="4" applyNumberFormat="1" applyFont="1" applyFill="1" applyBorder="1" applyAlignment="1" applyProtection="1">
      <alignment horizontal="center"/>
      <protection hidden="1"/>
    </xf>
    <xf numFmtId="4" fontId="2" fillId="10" borderId="30" xfId="8" applyNumberFormat="1" applyFont="1" applyFill="1" applyBorder="1" applyAlignment="1" applyProtection="1">
      <alignment horizontal="center"/>
      <protection hidden="1"/>
    </xf>
    <xf numFmtId="4" fontId="12" fillId="10" borderId="25" xfId="4" applyNumberFormat="1" applyFont="1" applyFill="1" applyBorder="1" applyAlignment="1" applyProtection="1">
      <alignment horizontal="center"/>
      <protection hidden="1"/>
    </xf>
    <xf numFmtId="4" fontId="12" fillId="10" borderId="0" xfId="4" applyNumberFormat="1" applyFont="1" applyFill="1" applyBorder="1" applyAlignment="1" applyProtection="1">
      <alignment horizontal="center"/>
      <protection hidden="1"/>
    </xf>
    <xf numFmtId="1" fontId="2" fillId="21" borderId="11" xfId="0" applyNumberFormat="1" applyFont="1" applyFill="1" applyBorder="1" applyAlignment="1" applyProtection="1">
      <alignment horizontal="center"/>
      <protection hidden="1"/>
    </xf>
    <xf numFmtId="1" fontId="2" fillId="21" borderId="20" xfId="0" applyNumberFormat="1" applyFont="1" applyFill="1" applyBorder="1" applyAlignment="1" applyProtection="1">
      <alignment horizontal="center"/>
      <protection hidden="1"/>
    </xf>
    <xf numFmtId="4" fontId="15" fillId="21" borderId="25" xfId="4" applyNumberFormat="1" applyFont="1" applyFill="1" applyBorder="1" applyAlignment="1" applyProtection="1">
      <alignment horizontal="center"/>
      <protection hidden="1"/>
    </xf>
    <xf numFmtId="4" fontId="15" fillId="21" borderId="0" xfId="4" applyNumberFormat="1" applyFont="1" applyFill="1" applyBorder="1" applyAlignment="1" applyProtection="1">
      <alignment horizontal="center"/>
      <protection hidden="1"/>
    </xf>
    <xf numFmtId="4" fontId="2" fillId="21" borderId="0" xfId="8" applyNumberFormat="1" applyFont="1" applyFill="1" applyBorder="1" applyAlignment="1" applyProtection="1">
      <alignment horizontal="center"/>
      <protection hidden="1"/>
    </xf>
    <xf numFmtId="4" fontId="2" fillId="21" borderId="26" xfId="8" applyNumberFormat="1" applyFont="1" applyFill="1" applyBorder="1" applyAlignment="1" applyProtection="1">
      <alignment horizontal="center"/>
      <protection hidden="1"/>
    </xf>
    <xf numFmtId="4" fontId="2" fillId="21" borderId="18" xfId="8" applyNumberFormat="1" applyFont="1" applyFill="1" applyBorder="1" applyAlignment="1" applyProtection="1">
      <alignment horizontal="center"/>
      <protection hidden="1"/>
    </xf>
    <xf numFmtId="4" fontId="12" fillId="21" borderId="21" xfId="4" applyNumberFormat="1" applyFont="1" applyFill="1" applyBorder="1" applyAlignment="1" applyProtection="1">
      <alignment horizontal="center"/>
      <protection hidden="1"/>
    </xf>
    <xf numFmtId="4" fontId="12" fillId="21" borderId="22" xfId="4" applyNumberFormat="1" applyFont="1" applyFill="1" applyBorder="1" applyAlignment="1" applyProtection="1">
      <alignment horizontal="center"/>
      <protection hidden="1"/>
    </xf>
    <xf numFmtId="4" fontId="2" fillId="21" borderId="30" xfId="8" applyNumberFormat="1" applyFont="1" applyFill="1" applyBorder="1" applyAlignment="1" applyProtection="1">
      <alignment horizontal="center"/>
      <protection hidden="1"/>
    </xf>
    <xf numFmtId="4" fontId="12" fillId="21" borderId="25" xfId="4" applyNumberFormat="1" applyFont="1" applyFill="1" applyBorder="1" applyAlignment="1" applyProtection="1">
      <alignment horizontal="center"/>
      <protection hidden="1"/>
    </xf>
    <xf numFmtId="4" fontId="12" fillId="21" borderId="0" xfId="4" applyNumberFormat="1" applyFont="1" applyFill="1" applyBorder="1" applyAlignment="1" applyProtection="1">
      <alignment horizontal="center"/>
      <protection hidden="1"/>
    </xf>
  </cellXfs>
  <cellStyles count="11">
    <cellStyle name="Čiarka 2" xfId="8"/>
    <cellStyle name="čiarky 2" xfId="2"/>
    <cellStyle name="Hypertextový odkaz" xfId="9" builtinId="8"/>
    <cellStyle name="Normal_MOO A,B,A,AB,A,AB (2)" xfId="3"/>
    <cellStyle name="normálne 2" xfId="4"/>
    <cellStyle name="Normálne 2 2" xfId="10"/>
    <cellStyle name="Normální" xfId="0" builtinId="0"/>
    <cellStyle name="normální_Financna analyza" xfId="5"/>
    <cellStyle name="percentá 2" xfId="6"/>
    <cellStyle name="procent 2" xfId="7"/>
    <cellStyle name="Procenta" xfId="1" builtinId="5"/>
  </cellStyles>
  <dxfs count="8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Čistá súčasná hodnota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Grafy!$A$144</c:f>
              <c:strCache>
                <c:ptCount val="1"/>
                <c:pt idx="0">
                  <c:v>Bežný podnik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Grafy!$B$144</c:f>
              <c:numCache>
                <c:formatCode>#,##0\ "€"</c:formatCode>
                <c:ptCount val="1"/>
                <c:pt idx="0">
                  <c:v>244392.35954914638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66-4C05-B17A-7C2F43D0FC52}"/>
            </c:ext>
          </c:extLst>
        </c:ser>
        <c:ser>
          <c:idx val="2"/>
          <c:order val="1"/>
          <c:tx>
            <c:strRef>
              <c:f>Grafy!$A$145</c:f>
              <c:strCache>
                <c:ptCount val="1"/>
                <c:pt idx="0">
                  <c:v>Sociálny podnik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Grafy!$B$145</c:f>
              <c:numCache>
                <c:formatCode>#,##0\ "€"</c:formatCode>
                <c:ptCount val="1"/>
                <c:pt idx="0">
                  <c:v>-258480.2111153914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66-4C05-B17A-7C2F43D0FC52}"/>
            </c:ext>
          </c:extLst>
        </c:ser>
        <c:ser>
          <c:idx val="3"/>
          <c:order val="2"/>
          <c:tx>
            <c:strRef>
              <c:f>Grafy!$A$146</c:f>
              <c:strCache>
                <c:ptCount val="1"/>
                <c:pt idx="0">
                  <c:v>Sociálny podnik s pomocou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Grafy!$B$146</c:f>
              <c:numCache>
                <c:formatCode>#,##0\ "€"</c:formatCode>
                <c:ptCount val="1"/>
                <c:pt idx="0">
                  <c:v>154996.14065116137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866-4C05-B17A-7C2F43D0FC5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8827392"/>
        <c:axId val="8882892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Grafy!$A$143</c15:sqref>
                        </c15:formulaRef>
                      </c:ext>
                    </c:extLst>
                    <c:strCache>
                      <c:ptCount val="1"/>
                      <c:pt idx="0">
                        <c:v>Čistá súčasná hodnota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k-SK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Grafy!$B$143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866-4C05-B17A-7C2F43D0FC52}"/>
                  </c:ext>
                </c:extLst>
              </c15:ser>
            </c15:filteredBarSeries>
          </c:ext>
        </c:extLst>
      </c:barChart>
      <c:catAx>
        <c:axId val="8882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8828928"/>
        <c:crosses val="autoZero"/>
        <c:auto val="1"/>
        <c:lblAlgn val="ctr"/>
        <c:lblOffset val="100"/>
        <c:noMultiLvlLbl val="0"/>
      </c:catAx>
      <c:valAx>
        <c:axId val="88828928"/>
        <c:scaling>
          <c:orientation val="minMax"/>
        </c:scaling>
        <c:delete val="0"/>
        <c:axPos val="l"/>
        <c:numFmt formatCode="#,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882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Kumulované Cash Flow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Grafy!$A$150</c:f>
              <c:strCache>
                <c:ptCount val="1"/>
                <c:pt idx="0">
                  <c:v>Bežný podnik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Grafy!$B$148:$AO$149</c:f>
              <c:str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strCache>
            </c:strRef>
          </c:cat>
          <c:val>
            <c:numRef>
              <c:f>Grafy!$B$150:$AO$150</c:f>
              <c:numCache>
                <c:formatCode>#,##0\ "€"</c:formatCode>
                <c:ptCount val="40"/>
                <c:pt idx="0">
                  <c:v>30001.935200000007</c:v>
                </c:pt>
                <c:pt idx="1">
                  <c:v>34054.99205725413</c:v>
                </c:pt>
                <c:pt idx="2">
                  <c:v>38706.682108789406</c:v>
                </c:pt>
                <c:pt idx="3">
                  <c:v>44011.487294110797</c:v>
                </c:pt>
                <c:pt idx="4">
                  <c:v>39374.197214878448</c:v>
                </c:pt>
                <c:pt idx="5">
                  <c:v>46003.178090778565</c:v>
                </c:pt>
                <c:pt idx="6">
                  <c:v>11483.249152167573</c:v>
                </c:pt>
                <c:pt idx="7">
                  <c:v>2795.3658201598009</c:v>
                </c:pt>
                <c:pt idx="8">
                  <c:v>5928.464394146522</c:v>
                </c:pt>
                <c:pt idx="9">
                  <c:v>6981.0718556038992</c:v>
                </c:pt>
                <c:pt idx="10">
                  <c:v>8314.5493908793869</c:v>
                </c:pt>
                <c:pt idx="11">
                  <c:v>35577.302964536364</c:v>
                </c:pt>
                <c:pt idx="12">
                  <c:v>23399.34923826962</c:v>
                </c:pt>
                <c:pt idx="13">
                  <c:v>12490.597059870626</c:v>
                </c:pt>
                <c:pt idx="14">
                  <c:v>22861.08960377644</c:v>
                </c:pt>
                <c:pt idx="15">
                  <c:v>53821.003865086779</c:v>
                </c:pt>
                <c:pt idx="16">
                  <c:v>85380.649983835974</c:v>
                </c:pt>
                <c:pt idx="17">
                  <c:v>117550.47038814345</c:v>
                </c:pt>
                <c:pt idx="18">
                  <c:v>113578.65311837592</c:v>
                </c:pt>
                <c:pt idx="19">
                  <c:v>112862.3738992154</c:v>
                </c:pt>
                <c:pt idx="20">
                  <c:v>132851.26909567168</c:v>
                </c:pt>
                <c:pt idx="21">
                  <c:v>173559.44219605712</c:v>
                </c:pt>
                <c:pt idx="22">
                  <c:v>215001.27875845024</c:v>
                </c:pt>
                <c:pt idx="23">
                  <c:v>257191.45205209122</c:v>
                </c:pt>
                <c:pt idx="24">
                  <c:v>260144.92881160509</c:v>
                </c:pt>
                <c:pt idx="25">
                  <c:v>263876.97510630923</c:v>
                </c:pt>
                <c:pt idx="26">
                  <c:v>288403.16232690739</c:v>
                </c:pt>
                <c:pt idx="27">
                  <c:v>333739.37329191755</c:v>
                </c:pt>
                <c:pt idx="28">
                  <c:v>379901.80847622792</c:v>
                </c:pt>
                <c:pt idx="29">
                  <c:v>426906.99236422445</c:v>
                </c:pt>
                <c:pt idx="30">
                  <c:v>434771.77992998087</c:v>
                </c:pt>
                <c:pt idx="31">
                  <c:v>443513.36324705248</c:v>
                </c:pt>
                <c:pt idx="32">
                  <c:v>473149.27823046548</c:v>
                </c:pt>
                <c:pt idx="33">
                  <c:v>523697.41151354677</c:v>
                </c:pt>
                <c:pt idx="34">
                  <c:v>575176.00746228977</c:v>
                </c:pt>
                <c:pt idx="35">
                  <c:v>627603.67533000757</c:v>
                </c:pt>
                <c:pt idx="36">
                  <c:v>679599.39655507973</c:v>
                </c:pt>
                <c:pt idx="37">
                  <c:v>731182.53220465325</c:v>
                </c:pt>
                <c:pt idx="38">
                  <c:v>783072.83056721813</c:v>
                </c:pt>
                <c:pt idx="39">
                  <c:v>835990.43489703431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63F-417B-9C12-3BA79D103A00}"/>
            </c:ext>
          </c:extLst>
        </c:ser>
        <c:ser>
          <c:idx val="1"/>
          <c:order val="1"/>
          <c:tx>
            <c:strRef>
              <c:f>Grafy!$A$151</c:f>
              <c:strCache>
                <c:ptCount val="1"/>
                <c:pt idx="0">
                  <c:v>Sociálny podnik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Grafy!$B$148:$AO$149</c:f>
              <c:str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strCache>
            </c:strRef>
          </c:cat>
          <c:val>
            <c:numRef>
              <c:f>Grafy!$B$151:$AO$151</c:f>
              <c:numCache>
                <c:formatCode>#,##0\ "€"</c:formatCode>
                <c:ptCount val="40"/>
                <c:pt idx="0">
                  <c:v>-2197.7671167393855</c:v>
                </c:pt>
                <c:pt idx="1">
                  <c:v>-16095.742089877924</c:v>
                </c:pt>
                <c:pt idx="2">
                  <c:v>-29866.894336228386</c:v>
                </c:pt>
                <c:pt idx="3">
                  <c:v>-43514.20869775641</c:v>
                </c:pt>
                <c:pt idx="4">
                  <c:v>-67041.065614259714</c:v>
                </c:pt>
                <c:pt idx="5">
                  <c:v>-80451.273962055013</c:v>
                </c:pt>
                <c:pt idx="6">
                  <c:v>-148749.10665430673</c:v>
                </c:pt>
                <c:pt idx="7">
                  <c:v>-176939.33926411759</c:v>
                </c:pt>
                <c:pt idx="8">
                  <c:v>-193082.01348978176</c:v>
                </c:pt>
                <c:pt idx="9">
                  <c:v>-211583.22416532942</c:v>
                </c:pt>
                <c:pt idx="10">
                  <c:v>-230016.43901567889</c:v>
                </c:pt>
                <c:pt idx="11">
                  <c:v>-221195.17716870751</c:v>
                </c:pt>
                <c:pt idx="12">
                  <c:v>-267117.12129143061</c:v>
                </c:pt>
                <c:pt idx="13">
                  <c:v>-297778.17216358613</c:v>
                </c:pt>
                <c:pt idx="14">
                  <c:v>-308174.201866213</c:v>
                </c:pt>
                <c:pt idx="15">
                  <c:v>-298301.05614436435</c:v>
                </c:pt>
                <c:pt idx="16">
                  <c:v>-288154.55698419368</c:v>
                </c:pt>
                <c:pt idx="17">
                  <c:v>-277730.50541886763</c:v>
                </c:pt>
                <c:pt idx="18">
                  <c:v>-318787.07020458684</c:v>
                </c:pt>
                <c:pt idx="19">
                  <c:v>-341942.3893492996</c:v>
                </c:pt>
                <c:pt idx="20">
                  <c:v>-344760.81487690657</c:v>
                </c:pt>
                <c:pt idx="21">
                  <c:v>-327235.60891506565</c:v>
                </c:pt>
                <c:pt idx="22">
                  <c:v>-309359.89883398794</c:v>
                </c:pt>
                <c:pt idx="23">
                  <c:v>-291126.67455128871</c:v>
                </c:pt>
                <c:pt idx="24">
                  <c:v>-327528.78578293545</c:v>
                </c:pt>
                <c:pt idx="25">
                  <c:v>-348558.93923921511</c:v>
                </c:pt>
                <c:pt idx="26">
                  <c:v>-349209.69576462038</c:v>
                </c:pt>
                <c:pt idx="27">
                  <c:v>-329473.46742053377</c:v>
                </c:pt>
                <c:pt idx="28">
                  <c:v>-309342.51450956543</c:v>
                </c:pt>
                <c:pt idx="29">
                  <c:v>-288808.94254037773</c:v>
                </c:pt>
                <c:pt idx="30">
                  <c:v>-322864.69913180626</c:v>
                </c:pt>
                <c:pt idx="31">
                  <c:v>-341501.57085506339</c:v>
                </c:pt>
                <c:pt idx="32">
                  <c:v>-339711.1800127856</c:v>
                </c:pt>
                <c:pt idx="33">
                  <c:v>-317484.98135366233</c:v>
                </c:pt>
                <c:pt idx="34">
                  <c:v>-294814.25872135657</c:v>
                </c:pt>
                <c:pt idx="35">
                  <c:v>-271739.70001223986</c:v>
                </c:pt>
                <c:pt idx="36">
                  <c:v>-264880.38575170469</c:v>
                </c:pt>
                <c:pt idx="37">
                  <c:v>-244124.28749538944</c:v>
                </c:pt>
                <c:pt idx="38">
                  <c:v>-223688.06727394791</c:v>
                </c:pt>
                <c:pt idx="39">
                  <c:v>-202864.12264807758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3F-417B-9C12-3BA79D103A00}"/>
            </c:ext>
          </c:extLst>
        </c:ser>
        <c:ser>
          <c:idx val="2"/>
          <c:order val="2"/>
          <c:tx>
            <c:strRef>
              <c:f>Grafy!$A$152</c:f>
              <c:strCache>
                <c:ptCount val="1"/>
                <c:pt idx="0">
                  <c:v>Sociálny podnik s pomocou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Grafy!$B$148:$AO$149</c:f>
              <c:str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strCache>
            </c:strRef>
          </c:cat>
          <c:val>
            <c:numRef>
              <c:f>Grafy!$B$152:$AO$152</c:f>
              <c:numCache>
                <c:formatCode>#,##0\ "€"</c:formatCode>
                <c:ptCount val="40"/>
                <c:pt idx="0">
                  <c:v>877.69685555348406</c:v>
                </c:pt>
                <c:pt idx="1">
                  <c:v>11703.877419186398</c:v>
                </c:pt>
                <c:pt idx="2">
                  <c:v>22794.126435548937</c:v>
                </c:pt>
                <c:pt idx="3">
                  <c:v>34149.148005281168</c:v>
                </c:pt>
                <c:pt idx="4">
                  <c:v>36031.871724146898</c:v>
                </c:pt>
                <c:pt idx="5">
                  <c:v>48496.218846092124</c:v>
                </c:pt>
                <c:pt idx="6">
                  <c:v>4859.3997517908538</c:v>
                </c:pt>
                <c:pt idx="7">
                  <c:v>3113.7520906760456</c:v>
                </c:pt>
                <c:pt idx="8">
                  <c:v>3997.0468176217946</c:v>
                </c:pt>
                <c:pt idx="9">
                  <c:v>14199.814096471149</c:v>
                </c:pt>
                <c:pt idx="10">
                  <c:v>24348.894528438963</c:v>
                </c:pt>
                <c:pt idx="11">
                  <c:v>47819.430685427826</c:v>
                </c:pt>
                <c:pt idx="12">
                  <c:v>17504.784242103447</c:v>
                </c:pt>
                <c:pt idx="13">
                  <c:v>3355.7042716081078</c:v>
                </c:pt>
                <c:pt idx="14">
                  <c:v>10377.051374897645</c:v>
                </c:pt>
                <c:pt idx="15">
                  <c:v>37877.239954924604</c:v>
                </c:pt>
                <c:pt idx="16">
                  <c:v>65864.854546472125</c:v>
                </c:pt>
                <c:pt idx="17">
                  <c:v>94388.660487409201</c:v>
                </c:pt>
                <c:pt idx="18">
                  <c:v>71048.273717845266</c:v>
                </c:pt>
                <c:pt idx="19">
                  <c:v>64375.850951262924</c:v>
                </c:pt>
                <c:pt idx="20">
                  <c:v>78279.581759927358</c:v>
                </c:pt>
                <c:pt idx="21">
                  <c:v>112770.39621522375</c:v>
                </c:pt>
                <c:pt idx="22">
                  <c:v>147860.02709508294</c:v>
                </c:pt>
                <c:pt idx="23">
                  <c:v>183560.45059457116</c:v>
                </c:pt>
                <c:pt idx="24">
                  <c:v>164883.88256407966</c:v>
                </c:pt>
                <c:pt idx="25">
                  <c:v>161842.78317297879</c:v>
                </c:pt>
                <c:pt idx="26">
                  <c:v>179449.86179405588</c:v>
                </c:pt>
                <c:pt idx="27">
                  <c:v>217718.08198755456</c:v>
                </c:pt>
                <c:pt idx="28">
                  <c:v>256660.66658492316</c:v>
                </c:pt>
                <c:pt idx="29">
                  <c:v>296291.10287423909</c:v>
                </c:pt>
                <c:pt idx="30">
                  <c:v>231623.1478893414</c:v>
                </c:pt>
                <c:pt idx="31">
                  <c:v>232670.83380474569</c:v>
                </c:pt>
                <c:pt idx="32">
                  <c:v>254448.47343845817</c:v>
                </c:pt>
                <c:pt idx="33">
                  <c:v>296970.66586484481</c:v>
                </c:pt>
                <c:pt idx="34">
                  <c:v>340252.30213975918</c:v>
                </c:pt>
                <c:pt idx="35">
                  <c:v>384308.57114017184</c:v>
                </c:pt>
                <c:pt idx="36">
                  <c:v>412754.9655205927</c:v>
                </c:pt>
                <c:pt idx="37">
                  <c:v>455607.28778862208</c:v>
                </c:pt>
                <c:pt idx="38">
                  <c:v>498581.65650201205</c:v>
                </c:pt>
                <c:pt idx="39">
                  <c:v>542394.51258966967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63F-417B-9C12-3BA79D103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37792"/>
        <c:axId val="89939328"/>
      </c:lineChart>
      <c:catAx>
        <c:axId val="8993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9939328"/>
        <c:crosses val="autoZero"/>
        <c:auto val="1"/>
        <c:lblAlgn val="ctr"/>
        <c:lblOffset val="100"/>
        <c:noMultiLvlLbl val="0"/>
      </c:catAx>
      <c:valAx>
        <c:axId val="8993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993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218122</xdr:colOff>
      <xdr:row>7</xdr:row>
      <xdr:rowOff>31432</xdr:rowOff>
    </xdr:from>
    <xdr:to>
      <xdr:col>2</xdr:col>
      <xdr:colOff>1875472</xdr:colOff>
      <xdr:row>22</xdr:row>
      <xdr:rowOff>48577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xmlns="" id="{EE3C1F89-7657-451A-B91D-104C17937E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2275522</xdr:colOff>
      <xdr:row>7</xdr:row>
      <xdr:rowOff>10477</xdr:rowOff>
    </xdr:from>
    <xdr:to>
      <xdr:col>10</xdr:col>
      <xdr:colOff>65722</xdr:colOff>
      <xdr:row>22</xdr:row>
      <xdr:rowOff>39052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xmlns="" id="{E51A245D-1ECE-462F-829D-2FF818CD34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AppData\Local\Temp\Temp1_Prilohy_2.0.zip\Pr&#237;lohy_2.0\01_Financna%20analyza%20-%20tabulka_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  <sheetName val="Atribúty analýzy"/>
      <sheetName val="Paušálne sadzby"/>
      <sheetName val="Plán investície"/>
      <sheetName val="Peňažné toky"/>
      <sheetName val="Prevádzkové príjmy"/>
      <sheetName val="Príjmy z prevádzky - úspora"/>
      <sheetName val="Prevádzkové výdavky"/>
      <sheetName val="Úver"/>
      <sheetName val="Odpisy - daňové"/>
      <sheetName val="Monitoring"/>
      <sheetName val="Inflácia"/>
      <sheetName val="POM_Odpisy linearne"/>
      <sheetName val="POM_Odpisy zrychlene"/>
    </sheetNames>
    <sheetDataSet>
      <sheetData sheetId="0" refreshError="1"/>
      <sheetData sheetId="1">
        <row r="5">
          <cell r="I5" t="str">
            <v>áno</v>
          </cell>
        </row>
        <row r="6">
          <cell r="I6" t="str">
            <v>nie</v>
          </cell>
        </row>
      </sheetData>
      <sheetData sheetId="2">
        <row r="4">
          <cell r="I4">
            <v>0.2</v>
          </cell>
        </row>
        <row r="5">
          <cell r="I5">
            <v>0.25</v>
          </cell>
        </row>
        <row r="6">
          <cell r="I6" t="str">
            <v>nie</v>
          </cell>
        </row>
      </sheetData>
      <sheetData sheetId="3">
        <row r="6">
          <cell r="C6">
            <v>2019</v>
          </cell>
          <cell r="H6">
            <v>0.04</v>
          </cell>
        </row>
        <row r="7">
          <cell r="C7">
            <v>2</v>
          </cell>
        </row>
        <row r="8">
          <cell r="C8">
            <v>30</v>
          </cell>
        </row>
        <row r="18">
          <cell r="C18">
            <v>1</v>
          </cell>
        </row>
      </sheetData>
      <sheetData sheetId="4"/>
      <sheetData sheetId="5"/>
      <sheetData sheetId="6"/>
      <sheetData sheetId="7"/>
      <sheetData sheetId="8"/>
      <sheetData sheetId="9">
        <row r="1">
          <cell r="A1" t="str">
            <v>R</v>
          </cell>
        </row>
        <row r="2">
          <cell r="A2" t="str">
            <v>Z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Q96"/>
  <sheetViews>
    <sheetView tabSelected="1" topLeftCell="A28" zoomScale="85" zoomScaleNormal="85" workbookViewId="0"/>
  </sheetViews>
  <sheetFormatPr defaultRowHeight="15" outlineLevelRow="1" x14ac:dyDescent="0.25"/>
  <cols>
    <col min="2" max="2" width="26.7109375" bestFit="1" customWidth="1"/>
    <col min="3" max="3" width="16" bestFit="1" customWidth="1"/>
    <col min="4" max="4" width="9.5703125" customWidth="1"/>
    <col min="5" max="10" width="9" bestFit="1" customWidth="1"/>
    <col min="26" max="42" width="8.85546875" style="15"/>
    <col min="43" max="43" width="11.140625" customWidth="1"/>
  </cols>
  <sheetData>
    <row r="1" spans="1:43" x14ac:dyDescent="0.25">
      <c r="A1" s="302"/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4"/>
    </row>
    <row r="2" spans="1:43" x14ac:dyDescent="0.25">
      <c r="A2" s="125"/>
      <c r="B2" s="17" t="s">
        <v>11</v>
      </c>
      <c r="C2" s="6"/>
      <c r="D2" s="17" t="s">
        <v>162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26"/>
    </row>
    <row r="3" spans="1:43" x14ac:dyDescent="0.25">
      <c r="A3" s="125"/>
      <c r="B3" s="17"/>
      <c r="C3" s="24"/>
      <c r="D3" s="17" t="s">
        <v>83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305">
        <v>0.19</v>
      </c>
    </row>
    <row r="4" spans="1:43" x14ac:dyDescent="0.25">
      <c r="A4" s="125"/>
      <c r="B4" s="17"/>
      <c r="C4" s="5"/>
      <c r="D4" s="17" t="s">
        <v>12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305">
        <v>0.21</v>
      </c>
    </row>
    <row r="5" spans="1:43" x14ac:dyDescent="0.25">
      <c r="A5" s="12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305"/>
    </row>
    <row r="6" spans="1:43" x14ac:dyDescent="0.25">
      <c r="A6" s="125"/>
      <c r="B6" s="19" t="s">
        <v>13</v>
      </c>
      <c r="C6" s="13">
        <v>2020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26"/>
    </row>
    <row r="7" spans="1:43" x14ac:dyDescent="0.25">
      <c r="A7" s="125"/>
      <c r="B7" s="19" t="s">
        <v>14</v>
      </c>
      <c r="C7" s="40">
        <v>0.21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26"/>
    </row>
    <row r="8" spans="1:43" x14ac:dyDescent="0.25">
      <c r="A8" s="125"/>
      <c r="B8" s="19" t="s">
        <v>15</v>
      </c>
      <c r="C8" s="20">
        <v>0.04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26"/>
    </row>
    <row r="9" spans="1:43" x14ac:dyDescent="0.25">
      <c r="A9" s="125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26"/>
    </row>
    <row r="10" spans="1:43" ht="15.75" thickBot="1" x14ac:dyDescent="0.3">
      <c r="A10" s="125"/>
      <c r="B10" s="17" t="s">
        <v>16</v>
      </c>
      <c r="C10" s="17">
        <f>$C$6</f>
        <v>2020</v>
      </c>
      <c r="D10" s="17">
        <f>C10+1</f>
        <v>2021</v>
      </c>
      <c r="E10" s="17">
        <f t="shared" ref="E10:Y10" si="0">D10+1</f>
        <v>2022</v>
      </c>
      <c r="F10" s="17">
        <f t="shared" si="0"/>
        <v>2023</v>
      </c>
      <c r="G10" s="17">
        <f t="shared" si="0"/>
        <v>2024</v>
      </c>
      <c r="H10" s="17">
        <f t="shared" si="0"/>
        <v>2025</v>
      </c>
      <c r="I10" s="17">
        <f t="shared" si="0"/>
        <v>2026</v>
      </c>
      <c r="J10" s="17">
        <f t="shared" si="0"/>
        <v>2027</v>
      </c>
      <c r="K10" s="17">
        <f t="shared" si="0"/>
        <v>2028</v>
      </c>
      <c r="L10" s="17">
        <f t="shared" si="0"/>
        <v>2029</v>
      </c>
      <c r="M10" s="17">
        <f t="shared" si="0"/>
        <v>2030</v>
      </c>
      <c r="N10" s="17">
        <f t="shared" si="0"/>
        <v>2031</v>
      </c>
      <c r="O10" s="17">
        <f t="shared" si="0"/>
        <v>2032</v>
      </c>
      <c r="P10" s="17">
        <f t="shared" si="0"/>
        <v>2033</v>
      </c>
      <c r="Q10" s="17">
        <f t="shared" si="0"/>
        <v>2034</v>
      </c>
      <c r="R10" s="17">
        <f t="shared" si="0"/>
        <v>2035</v>
      </c>
      <c r="S10" s="17">
        <f t="shared" si="0"/>
        <v>2036</v>
      </c>
      <c r="T10" s="17">
        <f t="shared" si="0"/>
        <v>2037</v>
      </c>
      <c r="U10" s="17">
        <f t="shared" si="0"/>
        <v>2038</v>
      </c>
      <c r="V10" s="17">
        <f t="shared" si="0"/>
        <v>2039</v>
      </c>
      <c r="W10" s="17">
        <f t="shared" si="0"/>
        <v>2040</v>
      </c>
      <c r="X10" s="17">
        <f t="shared" si="0"/>
        <v>2041</v>
      </c>
      <c r="Y10" s="17">
        <f t="shared" si="0"/>
        <v>2042</v>
      </c>
      <c r="Z10" s="17">
        <f t="shared" ref="Z10:AP10" si="1">Y10+1</f>
        <v>2043</v>
      </c>
      <c r="AA10" s="17">
        <f t="shared" si="1"/>
        <v>2044</v>
      </c>
      <c r="AB10" s="17">
        <f t="shared" si="1"/>
        <v>2045</v>
      </c>
      <c r="AC10" s="17">
        <f t="shared" si="1"/>
        <v>2046</v>
      </c>
      <c r="AD10" s="17">
        <f t="shared" si="1"/>
        <v>2047</v>
      </c>
      <c r="AE10" s="17">
        <f t="shared" si="1"/>
        <v>2048</v>
      </c>
      <c r="AF10" s="17">
        <f t="shared" si="1"/>
        <v>2049</v>
      </c>
      <c r="AG10" s="17">
        <f t="shared" si="1"/>
        <v>2050</v>
      </c>
      <c r="AH10" s="17">
        <f t="shared" si="1"/>
        <v>2051</v>
      </c>
      <c r="AI10" s="17">
        <f t="shared" si="1"/>
        <v>2052</v>
      </c>
      <c r="AJ10" s="17">
        <f t="shared" si="1"/>
        <v>2053</v>
      </c>
      <c r="AK10" s="17">
        <f t="shared" si="1"/>
        <v>2054</v>
      </c>
      <c r="AL10" s="17">
        <f t="shared" si="1"/>
        <v>2055</v>
      </c>
      <c r="AM10" s="17">
        <f t="shared" si="1"/>
        <v>2056</v>
      </c>
      <c r="AN10" s="17">
        <f t="shared" si="1"/>
        <v>2057</v>
      </c>
      <c r="AO10" s="17">
        <f t="shared" si="1"/>
        <v>2058</v>
      </c>
      <c r="AP10" s="17">
        <f t="shared" si="1"/>
        <v>2059</v>
      </c>
      <c r="AQ10" s="126"/>
    </row>
    <row r="11" spans="1:43" x14ac:dyDescent="0.25">
      <c r="A11" s="127"/>
      <c r="B11" s="3" t="s">
        <v>17</v>
      </c>
      <c r="C11" s="3">
        <v>1</v>
      </c>
      <c r="D11" s="3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3">
        <v>12</v>
      </c>
      <c r="O11" s="3">
        <v>13</v>
      </c>
      <c r="P11" s="3">
        <v>14</v>
      </c>
      <c r="Q11" s="3">
        <v>15</v>
      </c>
      <c r="R11" s="3">
        <v>16</v>
      </c>
      <c r="S11" s="3">
        <v>17</v>
      </c>
      <c r="T11" s="3">
        <v>18</v>
      </c>
      <c r="U11" s="3">
        <v>19</v>
      </c>
      <c r="V11" s="3">
        <v>20</v>
      </c>
      <c r="W11" s="3">
        <v>21</v>
      </c>
      <c r="X11" s="3">
        <v>22</v>
      </c>
      <c r="Y11" s="3">
        <v>23</v>
      </c>
      <c r="Z11" s="3">
        <v>24</v>
      </c>
      <c r="AA11" s="3">
        <v>25</v>
      </c>
      <c r="AB11" s="3">
        <v>26</v>
      </c>
      <c r="AC11" s="3">
        <v>27</v>
      </c>
      <c r="AD11" s="3">
        <v>28</v>
      </c>
      <c r="AE11" s="3">
        <v>29</v>
      </c>
      <c r="AF11" s="3">
        <v>30</v>
      </c>
      <c r="AG11" s="3">
        <v>31</v>
      </c>
      <c r="AH11" s="3">
        <v>32</v>
      </c>
      <c r="AI11" s="3">
        <v>33</v>
      </c>
      <c r="AJ11" s="3">
        <v>34</v>
      </c>
      <c r="AK11" s="3">
        <v>35</v>
      </c>
      <c r="AL11" s="3">
        <v>36</v>
      </c>
      <c r="AM11" s="3">
        <v>37</v>
      </c>
      <c r="AN11" s="3">
        <v>38</v>
      </c>
      <c r="AO11" s="3">
        <v>39</v>
      </c>
      <c r="AP11" s="3">
        <v>40</v>
      </c>
      <c r="AQ11" s="128"/>
    </row>
    <row r="12" spans="1:43" x14ac:dyDescent="0.25">
      <c r="A12" s="129"/>
      <c r="B12" s="4" t="s">
        <v>127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130" t="s">
        <v>18</v>
      </c>
    </row>
    <row r="13" spans="1:43" x14ac:dyDescent="0.25">
      <c r="A13" s="131">
        <v>1</v>
      </c>
      <c r="B13" s="7" t="s">
        <v>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132"/>
    </row>
    <row r="14" spans="1:43" x14ac:dyDescent="0.25">
      <c r="A14" s="131">
        <v>2</v>
      </c>
      <c r="B14" s="7" t="s">
        <v>1</v>
      </c>
      <c r="C14" s="53">
        <v>100000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132"/>
    </row>
    <row r="15" spans="1:43" x14ac:dyDescent="0.25">
      <c r="A15" s="131">
        <v>3</v>
      </c>
      <c r="B15" s="7" t="s">
        <v>2</v>
      </c>
      <c r="C15" s="53">
        <v>80000</v>
      </c>
      <c r="D15" s="53"/>
      <c r="E15" s="53"/>
      <c r="F15" s="53"/>
      <c r="G15" s="53"/>
      <c r="H15" s="54"/>
      <c r="I15" s="53">
        <v>40000</v>
      </c>
      <c r="J15" s="53">
        <v>40000</v>
      </c>
      <c r="K15" s="53">
        <v>20000</v>
      </c>
      <c r="L15" s="53"/>
      <c r="M15" s="53"/>
      <c r="N15" s="53"/>
      <c r="O15" s="53">
        <v>40000</v>
      </c>
      <c r="P15" s="53">
        <v>40000</v>
      </c>
      <c r="Q15" s="53">
        <v>20000</v>
      </c>
      <c r="R15" s="53"/>
      <c r="S15" s="53"/>
      <c r="T15" s="53"/>
      <c r="U15" s="53">
        <v>40000</v>
      </c>
      <c r="V15" s="53">
        <v>40000</v>
      </c>
      <c r="W15" s="53">
        <v>20000</v>
      </c>
      <c r="X15" s="53"/>
      <c r="Y15" s="53"/>
      <c r="Z15" s="53"/>
      <c r="AA15" s="53">
        <v>40000</v>
      </c>
      <c r="AB15" s="53">
        <v>40000</v>
      </c>
      <c r="AC15" s="53">
        <v>20000</v>
      </c>
      <c r="AD15" s="53"/>
      <c r="AE15" s="53"/>
      <c r="AF15" s="53"/>
      <c r="AG15" s="53">
        <v>40000</v>
      </c>
      <c r="AH15" s="53">
        <v>40000</v>
      </c>
      <c r="AI15" s="53">
        <v>20000</v>
      </c>
      <c r="AJ15" s="53"/>
      <c r="AK15" s="53"/>
      <c r="AL15" s="53"/>
      <c r="AM15" s="53"/>
      <c r="AN15" s="53"/>
      <c r="AO15" s="53"/>
      <c r="AP15" s="53"/>
      <c r="AQ15" s="132"/>
    </row>
    <row r="16" spans="1:43" x14ac:dyDescent="0.25">
      <c r="A16" s="131">
        <v>4</v>
      </c>
      <c r="B16" s="7" t="s">
        <v>3</v>
      </c>
      <c r="C16" s="53">
        <v>30000</v>
      </c>
      <c r="D16" s="53"/>
      <c r="E16" s="53"/>
      <c r="F16" s="53"/>
      <c r="G16" s="53">
        <v>10000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132"/>
    </row>
    <row r="17" spans="1:43" x14ac:dyDescent="0.25">
      <c r="A17" s="131">
        <v>5</v>
      </c>
      <c r="B17" s="7" t="s">
        <v>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132"/>
    </row>
    <row r="18" spans="1:43" x14ac:dyDescent="0.25">
      <c r="A18" s="133"/>
      <c r="B18" s="21" t="s">
        <v>5</v>
      </c>
      <c r="C18" s="55">
        <f>SUM(C13:C17)</f>
        <v>210000</v>
      </c>
      <c r="D18" s="55">
        <f t="shared" ref="D18:Y18" si="2">SUM(D13:D17)</f>
        <v>0</v>
      </c>
      <c r="E18" s="55">
        <f t="shared" si="2"/>
        <v>0</v>
      </c>
      <c r="F18" s="55">
        <f t="shared" si="2"/>
        <v>0</v>
      </c>
      <c r="G18" s="55">
        <f t="shared" si="2"/>
        <v>10000</v>
      </c>
      <c r="H18" s="55">
        <f t="shared" si="2"/>
        <v>0</v>
      </c>
      <c r="I18" s="55">
        <f t="shared" si="2"/>
        <v>40000</v>
      </c>
      <c r="J18" s="55">
        <f t="shared" si="2"/>
        <v>40000</v>
      </c>
      <c r="K18" s="55">
        <f t="shared" si="2"/>
        <v>20000</v>
      </c>
      <c r="L18" s="55">
        <f t="shared" si="2"/>
        <v>0</v>
      </c>
      <c r="M18" s="55">
        <f t="shared" si="2"/>
        <v>0</v>
      </c>
      <c r="N18" s="55">
        <f t="shared" si="2"/>
        <v>0</v>
      </c>
      <c r="O18" s="55">
        <f t="shared" si="2"/>
        <v>40000</v>
      </c>
      <c r="P18" s="55">
        <f t="shared" si="2"/>
        <v>40000</v>
      </c>
      <c r="Q18" s="55">
        <f t="shared" si="2"/>
        <v>20000</v>
      </c>
      <c r="R18" s="55">
        <f t="shared" si="2"/>
        <v>0</v>
      </c>
      <c r="S18" s="55">
        <f t="shared" si="2"/>
        <v>0</v>
      </c>
      <c r="T18" s="55">
        <f t="shared" si="2"/>
        <v>0</v>
      </c>
      <c r="U18" s="55">
        <f t="shared" si="2"/>
        <v>40000</v>
      </c>
      <c r="V18" s="55">
        <f t="shared" si="2"/>
        <v>40000</v>
      </c>
      <c r="W18" s="55">
        <f t="shared" si="2"/>
        <v>20000</v>
      </c>
      <c r="X18" s="55">
        <f t="shared" si="2"/>
        <v>0</v>
      </c>
      <c r="Y18" s="55">
        <f t="shared" si="2"/>
        <v>0</v>
      </c>
      <c r="Z18" s="55">
        <f t="shared" ref="Z18" si="3">SUM(Z13:Z17)</f>
        <v>0</v>
      </c>
      <c r="AA18" s="55">
        <f t="shared" ref="AA18" si="4">SUM(AA13:AA17)</f>
        <v>40000</v>
      </c>
      <c r="AB18" s="55">
        <f t="shared" ref="AB18" si="5">SUM(AB13:AB17)</f>
        <v>40000</v>
      </c>
      <c r="AC18" s="55">
        <f t="shared" ref="AC18" si="6">SUM(AC13:AC17)</f>
        <v>20000</v>
      </c>
      <c r="AD18" s="55">
        <f t="shared" ref="AD18" si="7">SUM(AD13:AD17)</f>
        <v>0</v>
      </c>
      <c r="AE18" s="55">
        <f t="shared" ref="AE18" si="8">SUM(AE13:AE17)</f>
        <v>0</v>
      </c>
      <c r="AF18" s="55">
        <f t="shared" ref="AF18" si="9">SUM(AF13:AF17)</f>
        <v>0</v>
      </c>
      <c r="AG18" s="55">
        <f t="shared" ref="AG18" si="10">SUM(AG13:AG17)</f>
        <v>40000</v>
      </c>
      <c r="AH18" s="55">
        <f t="shared" ref="AH18" si="11">SUM(AH13:AH17)</f>
        <v>40000</v>
      </c>
      <c r="AI18" s="55">
        <f t="shared" ref="AI18" si="12">SUM(AI13:AI17)</f>
        <v>20000</v>
      </c>
      <c r="AJ18" s="55">
        <f t="shared" ref="AJ18" si="13">SUM(AJ13:AJ17)</f>
        <v>0</v>
      </c>
      <c r="AK18" s="55">
        <f t="shared" ref="AK18" si="14">SUM(AK13:AK17)</f>
        <v>0</v>
      </c>
      <c r="AL18" s="55">
        <f t="shared" ref="AL18" si="15">SUM(AL13:AL17)</f>
        <v>0</v>
      </c>
      <c r="AM18" s="55">
        <f t="shared" ref="AM18" si="16">SUM(AM13:AM17)</f>
        <v>0</v>
      </c>
      <c r="AN18" s="55">
        <f t="shared" ref="AN18" si="17">SUM(AN13:AN17)</f>
        <v>0</v>
      </c>
      <c r="AO18" s="55">
        <f t="shared" ref="AO18" si="18">SUM(AO13:AO17)</f>
        <v>0</v>
      </c>
      <c r="AP18" s="55">
        <f t="shared" ref="AP18" si="19">SUM(AP13:AP17)</f>
        <v>0</v>
      </c>
      <c r="AQ18" s="134">
        <v>0</v>
      </c>
    </row>
    <row r="19" spans="1:43" x14ac:dyDescent="0.25">
      <c r="A19" s="131">
        <v>6</v>
      </c>
      <c r="B19" s="7" t="s">
        <v>6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132"/>
    </row>
    <row r="20" spans="1:43" x14ac:dyDescent="0.25">
      <c r="A20" s="131">
        <v>7</v>
      </c>
      <c r="B20" s="7" t="s">
        <v>7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132"/>
    </row>
    <row r="21" spans="1:43" x14ac:dyDescent="0.25">
      <c r="A21" s="131">
        <v>8</v>
      </c>
      <c r="B21" s="7" t="s">
        <v>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132"/>
    </row>
    <row r="22" spans="1:43" x14ac:dyDescent="0.25">
      <c r="A22" s="133"/>
      <c r="B22" s="21" t="s">
        <v>9</v>
      </c>
      <c r="C22" s="55">
        <f>SUM(C19:C21)</f>
        <v>0</v>
      </c>
      <c r="D22" s="55">
        <f t="shared" ref="D22:Y22" si="20">SUM(D19:D21)</f>
        <v>0</v>
      </c>
      <c r="E22" s="55">
        <f t="shared" si="20"/>
        <v>0</v>
      </c>
      <c r="F22" s="55">
        <f t="shared" si="20"/>
        <v>0</v>
      </c>
      <c r="G22" s="55">
        <f t="shared" si="20"/>
        <v>0</v>
      </c>
      <c r="H22" s="55">
        <f t="shared" si="20"/>
        <v>0</v>
      </c>
      <c r="I22" s="55">
        <f t="shared" si="20"/>
        <v>0</v>
      </c>
      <c r="J22" s="55">
        <f t="shared" si="20"/>
        <v>0</v>
      </c>
      <c r="K22" s="55">
        <f t="shared" si="20"/>
        <v>0</v>
      </c>
      <c r="L22" s="55">
        <f t="shared" si="20"/>
        <v>0</v>
      </c>
      <c r="M22" s="55">
        <f t="shared" si="20"/>
        <v>0</v>
      </c>
      <c r="N22" s="55">
        <f t="shared" si="20"/>
        <v>0</v>
      </c>
      <c r="O22" s="55">
        <f t="shared" si="20"/>
        <v>0</v>
      </c>
      <c r="P22" s="55">
        <f t="shared" si="20"/>
        <v>0</v>
      </c>
      <c r="Q22" s="55">
        <f t="shared" si="20"/>
        <v>0</v>
      </c>
      <c r="R22" s="55">
        <f t="shared" si="20"/>
        <v>0</v>
      </c>
      <c r="S22" s="55">
        <f t="shared" si="20"/>
        <v>0</v>
      </c>
      <c r="T22" s="55">
        <f t="shared" si="20"/>
        <v>0</v>
      </c>
      <c r="U22" s="55">
        <f t="shared" si="20"/>
        <v>0</v>
      </c>
      <c r="V22" s="55">
        <f t="shared" si="20"/>
        <v>0</v>
      </c>
      <c r="W22" s="55">
        <f t="shared" si="20"/>
        <v>0</v>
      </c>
      <c r="X22" s="55">
        <f t="shared" si="20"/>
        <v>0</v>
      </c>
      <c r="Y22" s="55">
        <f t="shared" si="20"/>
        <v>0</v>
      </c>
      <c r="Z22" s="55">
        <f t="shared" ref="Z22" si="21">SUM(Z19:Z21)</f>
        <v>0</v>
      </c>
      <c r="AA22" s="55">
        <f t="shared" ref="AA22" si="22">SUM(AA19:AA21)</f>
        <v>0</v>
      </c>
      <c r="AB22" s="55">
        <f t="shared" ref="AB22" si="23">SUM(AB19:AB21)</f>
        <v>0</v>
      </c>
      <c r="AC22" s="55">
        <f t="shared" ref="AC22" si="24">SUM(AC19:AC21)</f>
        <v>0</v>
      </c>
      <c r="AD22" s="55">
        <f t="shared" ref="AD22" si="25">SUM(AD19:AD21)</f>
        <v>0</v>
      </c>
      <c r="AE22" s="55">
        <f t="shared" ref="AE22" si="26">SUM(AE19:AE21)</f>
        <v>0</v>
      </c>
      <c r="AF22" s="55">
        <f t="shared" ref="AF22" si="27">SUM(AF19:AF21)</f>
        <v>0</v>
      </c>
      <c r="AG22" s="55">
        <f t="shared" ref="AG22" si="28">SUM(AG19:AG21)</f>
        <v>0</v>
      </c>
      <c r="AH22" s="55">
        <f t="shared" ref="AH22" si="29">SUM(AH19:AH21)</f>
        <v>0</v>
      </c>
      <c r="AI22" s="55">
        <f t="shared" ref="AI22" si="30">SUM(AI19:AI21)</f>
        <v>0</v>
      </c>
      <c r="AJ22" s="55">
        <f t="shared" ref="AJ22" si="31">SUM(AJ19:AJ21)</f>
        <v>0</v>
      </c>
      <c r="AK22" s="55">
        <f t="shared" ref="AK22" si="32">SUM(AK19:AK21)</f>
        <v>0</v>
      </c>
      <c r="AL22" s="55">
        <f t="shared" ref="AL22" si="33">SUM(AL19:AL21)</f>
        <v>0</v>
      </c>
      <c r="AM22" s="55">
        <f t="shared" ref="AM22" si="34">SUM(AM19:AM21)</f>
        <v>0</v>
      </c>
      <c r="AN22" s="55">
        <f t="shared" ref="AN22" si="35">SUM(AN19:AN21)</f>
        <v>0</v>
      </c>
      <c r="AO22" s="55">
        <f t="shared" ref="AO22" si="36">SUM(AO19:AO21)</f>
        <v>0</v>
      </c>
      <c r="AP22" s="55">
        <f t="shared" ref="AP22" si="37">SUM(AP19:AP21)</f>
        <v>0</v>
      </c>
      <c r="AQ22" s="134">
        <v>0</v>
      </c>
    </row>
    <row r="23" spans="1:43" x14ac:dyDescent="0.25">
      <c r="A23" s="135"/>
      <c r="B23" s="23" t="s">
        <v>10</v>
      </c>
      <c r="C23" s="56">
        <f>SUM(C22,C18)</f>
        <v>210000</v>
      </c>
      <c r="D23" s="56">
        <f t="shared" ref="D23:Y23" si="38">SUM(D22,D18)</f>
        <v>0</v>
      </c>
      <c r="E23" s="56">
        <f t="shared" si="38"/>
        <v>0</v>
      </c>
      <c r="F23" s="56">
        <f t="shared" si="38"/>
        <v>0</v>
      </c>
      <c r="G23" s="56">
        <f t="shared" si="38"/>
        <v>10000</v>
      </c>
      <c r="H23" s="56">
        <f t="shared" si="38"/>
        <v>0</v>
      </c>
      <c r="I23" s="56">
        <f t="shared" si="38"/>
        <v>40000</v>
      </c>
      <c r="J23" s="56">
        <f t="shared" si="38"/>
        <v>40000</v>
      </c>
      <c r="K23" s="56">
        <f t="shared" si="38"/>
        <v>20000</v>
      </c>
      <c r="L23" s="56">
        <f t="shared" si="38"/>
        <v>0</v>
      </c>
      <c r="M23" s="56">
        <f t="shared" si="38"/>
        <v>0</v>
      </c>
      <c r="N23" s="56">
        <f t="shared" si="38"/>
        <v>0</v>
      </c>
      <c r="O23" s="56">
        <f t="shared" si="38"/>
        <v>40000</v>
      </c>
      <c r="P23" s="56">
        <f t="shared" si="38"/>
        <v>40000</v>
      </c>
      <c r="Q23" s="56">
        <f t="shared" si="38"/>
        <v>20000</v>
      </c>
      <c r="R23" s="56">
        <f t="shared" si="38"/>
        <v>0</v>
      </c>
      <c r="S23" s="56">
        <f t="shared" si="38"/>
        <v>0</v>
      </c>
      <c r="T23" s="56">
        <f t="shared" si="38"/>
        <v>0</v>
      </c>
      <c r="U23" s="56">
        <f t="shared" si="38"/>
        <v>40000</v>
      </c>
      <c r="V23" s="56">
        <f t="shared" si="38"/>
        <v>40000</v>
      </c>
      <c r="W23" s="56">
        <f t="shared" si="38"/>
        <v>20000</v>
      </c>
      <c r="X23" s="56">
        <f t="shared" si="38"/>
        <v>0</v>
      </c>
      <c r="Y23" s="56">
        <f t="shared" si="38"/>
        <v>0</v>
      </c>
      <c r="Z23" s="56">
        <f t="shared" ref="Z23" si="39">SUM(Z22,Z18)</f>
        <v>0</v>
      </c>
      <c r="AA23" s="56">
        <f t="shared" ref="AA23" si="40">SUM(AA22,AA18)</f>
        <v>40000</v>
      </c>
      <c r="AB23" s="56">
        <f t="shared" ref="AB23" si="41">SUM(AB22,AB18)</f>
        <v>40000</v>
      </c>
      <c r="AC23" s="56">
        <f t="shared" ref="AC23" si="42">SUM(AC22,AC18)</f>
        <v>20000</v>
      </c>
      <c r="AD23" s="56">
        <f t="shared" ref="AD23" si="43">SUM(AD22,AD18)</f>
        <v>0</v>
      </c>
      <c r="AE23" s="56">
        <f t="shared" ref="AE23" si="44">SUM(AE22,AE18)</f>
        <v>0</v>
      </c>
      <c r="AF23" s="56">
        <f t="shared" ref="AF23" si="45">SUM(AF22,AF18)</f>
        <v>0</v>
      </c>
      <c r="AG23" s="56">
        <f t="shared" ref="AG23" si="46">SUM(AG22,AG18)</f>
        <v>40000</v>
      </c>
      <c r="AH23" s="56">
        <f t="shared" ref="AH23" si="47">SUM(AH22,AH18)</f>
        <v>40000</v>
      </c>
      <c r="AI23" s="56">
        <f t="shared" ref="AI23" si="48">SUM(AI22,AI18)</f>
        <v>20000</v>
      </c>
      <c r="AJ23" s="56">
        <f t="shared" ref="AJ23" si="49">SUM(AJ22,AJ18)</f>
        <v>0</v>
      </c>
      <c r="AK23" s="56">
        <f t="shared" ref="AK23" si="50">SUM(AK22,AK18)</f>
        <v>0</v>
      </c>
      <c r="AL23" s="56">
        <f t="shared" ref="AL23" si="51">SUM(AL22,AL18)</f>
        <v>0</v>
      </c>
      <c r="AM23" s="56">
        <f t="shared" ref="AM23" si="52">SUM(AM22,AM18)</f>
        <v>0</v>
      </c>
      <c r="AN23" s="56">
        <f t="shared" ref="AN23" si="53">SUM(AN22,AN18)</f>
        <v>0</v>
      </c>
      <c r="AO23" s="56">
        <f t="shared" ref="AO23" si="54">SUM(AO22,AO18)</f>
        <v>0</v>
      </c>
      <c r="AP23" s="56">
        <f t="shared" ref="AP23" si="55">SUM(AP22,AP18)</f>
        <v>0</v>
      </c>
      <c r="AQ23" s="136">
        <v>0</v>
      </c>
    </row>
    <row r="24" spans="1:43" x14ac:dyDescent="0.25">
      <c r="A24" s="30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26"/>
    </row>
    <row r="25" spans="1:43" x14ac:dyDescent="0.25">
      <c r="A25" s="30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26"/>
    </row>
    <row r="26" spans="1:43" ht="15.75" thickBot="1" x14ac:dyDescent="0.3">
      <c r="A26" s="306"/>
      <c r="B26" s="17" t="s">
        <v>20</v>
      </c>
      <c r="C26" s="17">
        <f>$C$6</f>
        <v>2020</v>
      </c>
      <c r="D26" s="17">
        <f>C26+1</f>
        <v>2021</v>
      </c>
      <c r="E26" s="17">
        <f t="shared" ref="E26:Y26" si="56">D26+1</f>
        <v>2022</v>
      </c>
      <c r="F26" s="17">
        <f t="shared" si="56"/>
        <v>2023</v>
      </c>
      <c r="G26" s="17">
        <f t="shared" si="56"/>
        <v>2024</v>
      </c>
      <c r="H26" s="17">
        <f t="shared" si="56"/>
        <v>2025</v>
      </c>
      <c r="I26" s="17">
        <f t="shared" si="56"/>
        <v>2026</v>
      </c>
      <c r="J26" s="17">
        <f t="shared" si="56"/>
        <v>2027</v>
      </c>
      <c r="K26" s="17">
        <f t="shared" si="56"/>
        <v>2028</v>
      </c>
      <c r="L26" s="17">
        <f t="shared" si="56"/>
        <v>2029</v>
      </c>
      <c r="M26" s="17">
        <f t="shared" si="56"/>
        <v>2030</v>
      </c>
      <c r="N26" s="17">
        <f t="shared" si="56"/>
        <v>2031</v>
      </c>
      <c r="O26" s="17">
        <f t="shared" si="56"/>
        <v>2032</v>
      </c>
      <c r="P26" s="17">
        <f t="shared" si="56"/>
        <v>2033</v>
      </c>
      <c r="Q26" s="17">
        <f t="shared" si="56"/>
        <v>2034</v>
      </c>
      <c r="R26" s="17">
        <f t="shared" si="56"/>
        <v>2035</v>
      </c>
      <c r="S26" s="17">
        <f t="shared" si="56"/>
        <v>2036</v>
      </c>
      <c r="T26" s="17">
        <f t="shared" si="56"/>
        <v>2037</v>
      </c>
      <c r="U26" s="17">
        <f t="shared" si="56"/>
        <v>2038</v>
      </c>
      <c r="V26" s="17">
        <f t="shared" si="56"/>
        <v>2039</v>
      </c>
      <c r="W26" s="17">
        <f t="shared" si="56"/>
        <v>2040</v>
      </c>
      <c r="X26" s="17">
        <f t="shared" si="56"/>
        <v>2041</v>
      </c>
      <c r="Y26" s="17">
        <f t="shared" si="56"/>
        <v>2042</v>
      </c>
      <c r="Z26" s="17">
        <f t="shared" ref="Z26:AP26" si="57">Y26+1</f>
        <v>2043</v>
      </c>
      <c r="AA26" s="17">
        <f t="shared" si="57"/>
        <v>2044</v>
      </c>
      <c r="AB26" s="17">
        <f t="shared" si="57"/>
        <v>2045</v>
      </c>
      <c r="AC26" s="17">
        <f t="shared" si="57"/>
        <v>2046</v>
      </c>
      <c r="AD26" s="17">
        <f t="shared" si="57"/>
        <v>2047</v>
      </c>
      <c r="AE26" s="17">
        <f t="shared" si="57"/>
        <v>2048</v>
      </c>
      <c r="AF26" s="17">
        <f t="shared" si="57"/>
        <v>2049</v>
      </c>
      <c r="AG26" s="17">
        <f t="shared" si="57"/>
        <v>2050</v>
      </c>
      <c r="AH26" s="17">
        <f t="shared" si="57"/>
        <v>2051</v>
      </c>
      <c r="AI26" s="17">
        <f t="shared" si="57"/>
        <v>2052</v>
      </c>
      <c r="AJ26" s="17">
        <f t="shared" si="57"/>
        <v>2053</v>
      </c>
      <c r="AK26" s="17">
        <f t="shared" si="57"/>
        <v>2054</v>
      </c>
      <c r="AL26" s="17">
        <f t="shared" si="57"/>
        <v>2055</v>
      </c>
      <c r="AM26" s="17">
        <f t="shared" si="57"/>
        <v>2056</v>
      </c>
      <c r="AN26" s="17">
        <f t="shared" si="57"/>
        <v>2057</v>
      </c>
      <c r="AO26" s="17">
        <f t="shared" si="57"/>
        <v>2058</v>
      </c>
      <c r="AP26" s="17">
        <f t="shared" si="57"/>
        <v>2059</v>
      </c>
      <c r="AQ26" s="126"/>
    </row>
    <row r="27" spans="1:43" x14ac:dyDescent="0.25">
      <c r="A27" s="307"/>
      <c r="B27" s="3" t="s">
        <v>128</v>
      </c>
      <c r="C27" s="3">
        <v>1</v>
      </c>
      <c r="D27" s="3">
        <v>2</v>
      </c>
      <c r="E27" s="3">
        <v>3</v>
      </c>
      <c r="F27" s="3">
        <v>4</v>
      </c>
      <c r="G27" s="3">
        <v>5</v>
      </c>
      <c r="H27" s="3">
        <v>6</v>
      </c>
      <c r="I27" s="3">
        <v>7</v>
      </c>
      <c r="J27" s="3">
        <v>8</v>
      </c>
      <c r="K27" s="3">
        <v>9</v>
      </c>
      <c r="L27" s="3">
        <v>10</v>
      </c>
      <c r="M27" s="3">
        <v>11</v>
      </c>
      <c r="N27" s="3">
        <v>12</v>
      </c>
      <c r="O27" s="3">
        <v>13</v>
      </c>
      <c r="P27" s="3">
        <v>14</v>
      </c>
      <c r="Q27" s="3">
        <v>15</v>
      </c>
      <c r="R27" s="3">
        <v>16</v>
      </c>
      <c r="S27" s="3">
        <v>17</v>
      </c>
      <c r="T27" s="3">
        <v>18</v>
      </c>
      <c r="U27" s="3">
        <v>19</v>
      </c>
      <c r="V27" s="3">
        <v>20</v>
      </c>
      <c r="W27" s="3">
        <v>21</v>
      </c>
      <c r="X27" s="3">
        <v>22</v>
      </c>
      <c r="Y27" s="3">
        <v>23</v>
      </c>
      <c r="Z27" s="3">
        <v>24</v>
      </c>
      <c r="AA27" s="3">
        <v>25</v>
      </c>
      <c r="AB27" s="3">
        <v>26</v>
      </c>
      <c r="AC27" s="3">
        <v>27</v>
      </c>
      <c r="AD27" s="3">
        <v>28</v>
      </c>
      <c r="AE27" s="3">
        <v>29</v>
      </c>
      <c r="AF27" s="3">
        <v>30</v>
      </c>
      <c r="AG27" s="3">
        <v>31</v>
      </c>
      <c r="AH27" s="3">
        <v>32</v>
      </c>
      <c r="AI27" s="3">
        <v>33</v>
      </c>
      <c r="AJ27" s="3">
        <v>34</v>
      </c>
      <c r="AK27" s="3">
        <v>35</v>
      </c>
      <c r="AL27" s="3">
        <v>36</v>
      </c>
      <c r="AM27" s="3">
        <v>37</v>
      </c>
      <c r="AN27" s="3">
        <v>38</v>
      </c>
      <c r="AO27" s="3">
        <v>39</v>
      </c>
      <c r="AP27" s="3">
        <v>40</v>
      </c>
      <c r="AQ27" s="126"/>
    </row>
    <row r="28" spans="1:43" x14ac:dyDescent="0.25">
      <c r="A28" s="131">
        <v>9</v>
      </c>
      <c r="B28" s="7" t="s">
        <v>21</v>
      </c>
      <c r="C28" s="53">
        <v>8000</v>
      </c>
      <c r="D28" s="53">
        <f>C28*1.02</f>
        <v>8160</v>
      </c>
      <c r="E28" s="53">
        <f t="shared" ref="E28:V28" si="58">D28*1.02</f>
        <v>8323.2000000000007</v>
      </c>
      <c r="F28" s="53">
        <f t="shared" si="58"/>
        <v>8489.6640000000007</v>
      </c>
      <c r="G28" s="53">
        <f t="shared" si="58"/>
        <v>8659.4572800000005</v>
      </c>
      <c r="H28" s="53">
        <f t="shared" si="58"/>
        <v>8832.6464255999999</v>
      </c>
      <c r="I28" s="53">
        <f t="shared" si="58"/>
        <v>9009.2993541119995</v>
      </c>
      <c r="J28" s="53">
        <f t="shared" si="58"/>
        <v>9189.4853411942404</v>
      </c>
      <c r="K28" s="53">
        <f t="shared" si="58"/>
        <v>9373.2750480181257</v>
      </c>
      <c r="L28" s="53">
        <f t="shared" si="58"/>
        <v>9560.7405489784887</v>
      </c>
      <c r="M28" s="53">
        <f t="shared" si="58"/>
        <v>9751.9553599580595</v>
      </c>
      <c r="N28" s="53">
        <f t="shared" si="58"/>
        <v>9946.9944671572212</v>
      </c>
      <c r="O28" s="53">
        <f t="shared" si="58"/>
        <v>10145.934356500366</v>
      </c>
      <c r="P28" s="53">
        <f t="shared" si="58"/>
        <v>10348.853043630374</v>
      </c>
      <c r="Q28" s="53">
        <f t="shared" si="58"/>
        <v>10555.830104502982</v>
      </c>
      <c r="R28" s="53">
        <f t="shared" si="58"/>
        <v>10766.946706593042</v>
      </c>
      <c r="S28" s="53">
        <f t="shared" si="58"/>
        <v>10982.285640724904</v>
      </c>
      <c r="T28" s="53">
        <f t="shared" si="58"/>
        <v>11201.931353539401</v>
      </c>
      <c r="U28" s="53">
        <f t="shared" si="58"/>
        <v>11425.969980610189</v>
      </c>
      <c r="V28" s="53">
        <f t="shared" si="58"/>
        <v>11654.489380222392</v>
      </c>
      <c r="W28" s="53">
        <f t="shared" ref="W28:AF28" si="59">V28*1.02</f>
        <v>11887.57916782684</v>
      </c>
      <c r="X28" s="53">
        <f t="shared" si="59"/>
        <v>12125.330751183377</v>
      </c>
      <c r="Y28" s="53">
        <f t="shared" si="59"/>
        <v>12367.837366207044</v>
      </c>
      <c r="Z28" s="53">
        <f t="shared" si="59"/>
        <v>12615.194113531186</v>
      </c>
      <c r="AA28" s="53">
        <f t="shared" si="59"/>
        <v>12867.49799580181</v>
      </c>
      <c r="AB28" s="53">
        <f t="shared" si="59"/>
        <v>13124.847955717847</v>
      </c>
      <c r="AC28" s="53">
        <f t="shared" si="59"/>
        <v>13387.344914832203</v>
      </c>
      <c r="AD28" s="53">
        <f t="shared" si="59"/>
        <v>13655.091813128847</v>
      </c>
      <c r="AE28" s="53">
        <f t="shared" si="59"/>
        <v>13928.193649391424</v>
      </c>
      <c r="AF28" s="53">
        <f t="shared" si="59"/>
        <v>14206.757522379252</v>
      </c>
      <c r="AG28" s="53">
        <f t="shared" ref="AG28:AP28" si="60">AF28*1.02</f>
        <v>14490.892672826838</v>
      </c>
      <c r="AH28" s="53">
        <f t="shared" si="60"/>
        <v>14780.710526283376</v>
      </c>
      <c r="AI28" s="53">
        <f t="shared" si="60"/>
        <v>15076.324736809043</v>
      </c>
      <c r="AJ28" s="53">
        <f t="shared" si="60"/>
        <v>15377.851231545224</v>
      </c>
      <c r="AK28" s="53">
        <f t="shared" si="60"/>
        <v>15685.40825617613</v>
      </c>
      <c r="AL28" s="53">
        <f t="shared" si="60"/>
        <v>15999.116421299652</v>
      </c>
      <c r="AM28" s="53">
        <f t="shared" si="60"/>
        <v>16319.098749725645</v>
      </c>
      <c r="AN28" s="53">
        <f t="shared" si="60"/>
        <v>16645.480724720157</v>
      </c>
      <c r="AO28" s="53">
        <f t="shared" si="60"/>
        <v>16978.390339214562</v>
      </c>
      <c r="AP28" s="53">
        <f t="shared" si="60"/>
        <v>17317.958145998855</v>
      </c>
      <c r="AQ28" s="126"/>
    </row>
    <row r="29" spans="1:43" x14ac:dyDescent="0.25">
      <c r="A29" s="131">
        <v>10</v>
      </c>
      <c r="B29" s="7" t="s">
        <v>22</v>
      </c>
      <c r="C29" s="53">
        <v>1500</v>
      </c>
      <c r="D29" s="53">
        <f>C29*1.02</f>
        <v>1530</v>
      </c>
      <c r="E29" s="53">
        <f t="shared" ref="E29:V29" si="61">D29*1.02</f>
        <v>1560.6000000000001</v>
      </c>
      <c r="F29" s="53">
        <f t="shared" si="61"/>
        <v>1591.8120000000001</v>
      </c>
      <c r="G29" s="53">
        <f t="shared" si="61"/>
        <v>1623.6482400000002</v>
      </c>
      <c r="H29" s="53">
        <f t="shared" si="61"/>
        <v>1656.1212048000002</v>
      </c>
      <c r="I29" s="53">
        <f t="shared" si="61"/>
        <v>1689.2436288960002</v>
      </c>
      <c r="J29" s="53">
        <f t="shared" si="61"/>
        <v>1723.0285014739202</v>
      </c>
      <c r="K29" s="53">
        <f t="shared" si="61"/>
        <v>1757.4890715033987</v>
      </c>
      <c r="L29" s="53">
        <f t="shared" si="61"/>
        <v>1792.6388529334668</v>
      </c>
      <c r="M29" s="53">
        <f t="shared" si="61"/>
        <v>1828.491629992136</v>
      </c>
      <c r="N29" s="53">
        <f t="shared" si="61"/>
        <v>1865.0614625919789</v>
      </c>
      <c r="O29" s="53">
        <f t="shared" si="61"/>
        <v>1902.3626918438185</v>
      </c>
      <c r="P29" s="53">
        <f t="shared" si="61"/>
        <v>1940.409945680695</v>
      </c>
      <c r="Q29" s="53">
        <f t="shared" si="61"/>
        <v>1979.218144594309</v>
      </c>
      <c r="R29" s="53">
        <f t="shared" si="61"/>
        <v>2018.8025074861953</v>
      </c>
      <c r="S29" s="53">
        <f t="shared" si="61"/>
        <v>2059.1785576359193</v>
      </c>
      <c r="T29" s="53">
        <f t="shared" si="61"/>
        <v>2100.3621287886376</v>
      </c>
      <c r="U29" s="53">
        <f t="shared" si="61"/>
        <v>2142.3693713644102</v>
      </c>
      <c r="V29" s="53">
        <f t="shared" si="61"/>
        <v>2185.2167587916983</v>
      </c>
      <c r="W29" s="53">
        <f t="shared" ref="W29:AF29" si="62">V29*1.02</f>
        <v>2228.9210939675322</v>
      </c>
      <c r="X29" s="53">
        <f t="shared" si="62"/>
        <v>2273.4995158468828</v>
      </c>
      <c r="Y29" s="53">
        <f t="shared" si="62"/>
        <v>2318.9695061638204</v>
      </c>
      <c r="Z29" s="53">
        <f t="shared" si="62"/>
        <v>2365.348896287097</v>
      </c>
      <c r="AA29" s="53">
        <f t="shared" si="62"/>
        <v>2412.6558742128391</v>
      </c>
      <c r="AB29" s="53">
        <f t="shared" si="62"/>
        <v>2460.9089916970961</v>
      </c>
      <c r="AC29" s="53">
        <f t="shared" si="62"/>
        <v>2510.1271715310381</v>
      </c>
      <c r="AD29" s="53">
        <f t="shared" si="62"/>
        <v>2560.3297149616587</v>
      </c>
      <c r="AE29" s="53">
        <f t="shared" si="62"/>
        <v>2611.5363092608918</v>
      </c>
      <c r="AF29" s="53">
        <f t="shared" si="62"/>
        <v>2663.7670354461097</v>
      </c>
      <c r="AG29" s="53">
        <f t="shared" ref="AG29:AP29" si="63">AF29*1.02</f>
        <v>2717.0423761550319</v>
      </c>
      <c r="AH29" s="53">
        <f t="shared" si="63"/>
        <v>2771.3832236781327</v>
      </c>
      <c r="AI29" s="53">
        <f t="shared" si="63"/>
        <v>2826.8108881516955</v>
      </c>
      <c r="AJ29" s="53">
        <f t="shared" si="63"/>
        <v>2883.3471059147296</v>
      </c>
      <c r="AK29" s="53">
        <f t="shared" si="63"/>
        <v>2941.0140480330242</v>
      </c>
      <c r="AL29" s="53">
        <f t="shared" si="63"/>
        <v>2999.8343289936847</v>
      </c>
      <c r="AM29" s="53">
        <f t="shared" si="63"/>
        <v>3059.8310155735585</v>
      </c>
      <c r="AN29" s="53">
        <f t="shared" si="63"/>
        <v>3121.0276358850297</v>
      </c>
      <c r="AO29" s="53">
        <f t="shared" si="63"/>
        <v>3183.4481886027302</v>
      </c>
      <c r="AP29" s="53">
        <f t="shared" si="63"/>
        <v>3247.1171523747848</v>
      </c>
      <c r="AQ29" s="126"/>
    </row>
    <row r="30" spans="1:43" x14ac:dyDescent="0.25">
      <c r="A30" s="133">
        <v>11</v>
      </c>
      <c r="B30" s="25" t="s">
        <v>23</v>
      </c>
      <c r="C30" s="57">
        <f>SUM(C31,C42)</f>
        <v>58893.119999999995</v>
      </c>
      <c r="D30" s="57">
        <f t="shared" ref="D30:AF30" si="64">SUM(D31,D42)</f>
        <v>60070.982399999994</v>
      </c>
      <c r="E30" s="57">
        <f t="shared" si="64"/>
        <v>61272.402048000004</v>
      </c>
      <c r="F30" s="57">
        <f t="shared" si="64"/>
        <v>62497.850088960004</v>
      </c>
      <c r="G30" s="57">
        <f t="shared" si="64"/>
        <v>63747.807090739196</v>
      </c>
      <c r="H30" s="57">
        <f t="shared" si="64"/>
        <v>65022.763232553996</v>
      </c>
      <c r="I30" s="57">
        <f t="shared" si="64"/>
        <v>66323.218497205075</v>
      </c>
      <c r="J30" s="57">
        <f t="shared" si="64"/>
        <v>67649.682867149182</v>
      </c>
      <c r="K30" s="57">
        <f t="shared" si="64"/>
        <v>69002.676524492155</v>
      </c>
      <c r="L30" s="57">
        <f t="shared" si="64"/>
        <v>70382.730054982007</v>
      </c>
      <c r="M30" s="57">
        <f t="shared" si="64"/>
        <v>71790.384656081646</v>
      </c>
      <c r="N30" s="57">
        <f t="shared" si="64"/>
        <v>73226.19234920328</v>
      </c>
      <c r="O30" s="57">
        <f t="shared" si="64"/>
        <v>74690.71619618735</v>
      </c>
      <c r="P30" s="57">
        <f t="shared" si="64"/>
        <v>76184.530520111104</v>
      </c>
      <c r="Q30" s="57">
        <f t="shared" si="64"/>
        <v>77708.221130513324</v>
      </c>
      <c r="R30" s="57">
        <f t="shared" si="64"/>
        <v>79262.385553123604</v>
      </c>
      <c r="S30" s="57">
        <f t="shared" si="64"/>
        <v>80847.633264186064</v>
      </c>
      <c r="T30" s="57">
        <f t="shared" si="64"/>
        <v>82464.585929469788</v>
      </c>
      <c r="U30" s="57">
        <f t="shared" si="64"/>
        <v>84113.877648059191</v>
      </c>
      <c r="V30" s="57">
        <f t="shared" si="64"/>
        <v>85796.15520102036</v>
      </c>
      <c r="W30" s="57">
        <f t="shared" si="64"/>
        <v>87512.078305040792</v>
      </c>
      <c r="X30" s="57">
        <f t="shared" si="64"/>
        <v>89262.319871141604</v>
      </c>
      <c r="Y30" s="57">
        <f t="shared" si="64"/>
        <v>91047.566268564435</v>
      </c>
      <c r="Z30" s="57">
        <f t="shared" si="64"/>
        <v>92868.517593935729</v>
      </c>
      <c r="AA30" s="57">
        <f t="shared" si="64"/>
        <v>94725.887945814422</v>
      </c>
      <c r="AB30" s="57">
        <f t="shared" si="64"/>
        <v>96620.405704730714</v>
      </c>
      <c r="AC30" s="57">
        <f t="shared" si="64"/>
        <v>98552.813818825336</v>
      </c>
      <c r="AD30" s="57">
        <f t="shared" si="64"/>
        <v>100523.87009520184</v>
      </c>
      <c r="AE30" s="57">
        <f t="shared" si="64"/>
        <v>102534.34749710586</v>
      </c>
      <c r="AF30" s="57">
        <f t="shared" si="64"/>
        <v>104585.034447048</v>
      </c>
      <c r="AG30" s="57">
        <f t="shared" ref="AG30" si="65">SUM(AG31,AG42)</f>
        <v>106676.73513598896</v>
      </c>
      <c r="AH30" s="57">
        <f t="shared" ref="AH30" si="66">SUM(AH31,AH42)</f>
        <v>108810.26983870876</v>
      </c>
      <c r="AI30" s="57">
        <f t="shared" ref="AI30" si="67">SUM(AI31,AI42)</f>
        <v>110986.47523548291</v>
      </c>
      <c r="AJ30" s="57">
        <f t="shared" ref="AJ30" si="68">SUM(AJ31,AJ42)</f>
        <v>113206.20474019258</v>
      </c>
      <c r="AK30" s="57">
        <f t="shared" ref="AK30" si="69">SUM(AK31,AK42)</f>
        <v>115470.32883499644</v>
      </c>
      <c r="AL30" s="57">
        <f t="shared" ref="AL30" si="70">SUM(AL31,AL42)</f>
        <v>117779.73541169637</v>
      </c>
      <c r="AM30" s="57">
        <f t="shared" ref="AM30" si="71">SUM(AM31,AM42)</f>
        <v>120135.3301199303</v>
      </c>
      <c r="AN30" s="57">
        <f t="shared" ref="AN30" si="72">SUM(AN31,AN42)</f>
        <v>122538.03672232889</v>
      </c>
      <c r="AO30" s="57">
        <f t="shared" ref="AO30" si="73">SUM(AO31,AO42)</f>
        <v>124988.7974567755</v>
      </c>
      <c r="AP30" s="57">
        <f t="shared" ref="AP30" si="74">SUM(AP31,AP42)</f>
        <v>127488.573405911</v>
      </c>
      <c r="AQ30" s="126"/>
    </row>
    <row r="31" spans="1:43" s="15" customFormat="1" x14ac:dyDescent="0.25">
      <c r="A31" s="133" t="s">
        <v>84</v>
      </c>
      <c r="B31" s="25" t="s">
        <v>61</v>
      </c>
      <c r="C31" s="57">
        <f>SUM(C32:C41)*12</f>
        <v>43560</v>
      </c>
      <c r="D31" s="57">
        <f t="shared" ref="D31:AF31" si="75">SUM(D32:D41)*12</f>
        <v>44431.199999999997</v>
      </c>
      <c r="E31" s="57">
        <f t="shared" si="75"/>
        <v>45319.824000000001</v>
      </c>
      <c r="F31" s="57">
        <f t="shared" si="75"/>
        <v>46226.220480000004</v>
      </c>
      <c r="G31" s="57">
        <f t="shared" si="75"/>
        <v>47150.744889599999</v>
      </c>
      <c r="H31" s="57">
        <f t="shared" si="75"/>
        <v>48093.759787392009</v>
      </c>
      <c r="I31" s="57">
        <f t="shared" si="75"/>
        <v>49055.634983139847</v>
      </c>
      <c r="J31" s="57">
        <f t="shared" si="75"/>
        <v>50036.747682802648</v>
      </c>
      <c r="K31" s="57">
        <f t="shared" si="75"/>
        <v>51037.482636458692</v>
      </c>
      <c r="L31" s="57">
        <f t="shared" si="75"/>
        <v>52058.232289187872</v>
      </c>
      <c r="M31" s="57">
        <f t="shared" si="75"/>
        <v>53099.396934971635</v>
      </c>
      <c r="N31" s="57">
        <f t="shared" si="75"/>
        <v>54161.384873671072</v>
      </c>
      <c r="O31" s="57">
        <f t="shared" si="75"/>
        <v>55244.612571144491</v>
      </c>
      <c r="P31" s="57">
        <f t="shared" si="75"/>
        <v>56349.504822567382</v>
      </c>
      <c r="Q31" s="57">
        <f t="shared" si="75"/>
        <v>57476.494919018733</v>
      </c>
      <c r="R31" s="57">
        <f t="shared" si="75"/>
        <v>58626.024817399113</v>
      </c>
      <c r="S31" s="57">
        <f t="shared" si="75"/>
        <v>59798.54531374709</v>
      </c>
      <c r="T31" s="57">
        <f t="shared" si="75"/>
        <v>60994.516220022037</v>
      </c>
      <c r="U31" s="57">
        <f t="shared" si="75"/>
        <v>62214.406544422483</v>
      </c>
      <c r="V31" s="57">
        <f t="shared" si="75"/>
        <v>63458.694675310922</v>
      </c>
      <c r="W31" s="57">
        <f t="shared" si="75"/>
        <v>64727.868568817154</v>
      </c>
      <c r="X31" s="57">
        <f t="shared" si="75"/>
        <v>66022.425940193498</v>
      </c>
      <c r="Y31" s="57">
        <f t="shared" si="75"/>
        <v>67342.874458997365</v>
      </c>
      <c r="Z31" s="57">
        <f t="shared" si="75"/>
        <v>68689.731948177316</v>
      </c>
      <c r="AA31" s="57">
        <f t="shared" si="75"/>
        <v>70063.526587140848</v>
      </c>
      <c r="AB31" s="57">
        <f t="shared" si="75"/>
        <v>71464.797118883667</v>
      </c>
      <c r="AC31" s="57">
        <f t="shared" si="75"/>
        <v>72894.093061261345</v>
      </c>
      <c r="AD31" s="57">
        <f t="shared" si="75"/>
        <v>74351.974922486566</v>
      </c>
      <c r="AE31" s="57">
        <f t="shared" si="75"/>
        <v>75839.014420936292</v>
      </c>
      <c r="AF31" s="57">
        <f t="shared" si="75"/>
        <v>77355.794709355032</v>
      </c>
      <c r="AG31" s="57">
        <f t="shared" ref="AG31" si="76">SUM(AG32:AG41)*12</f>
        <v>78902.910603542128</v>
      </c>
      <c r="AH31" s="57">
        <f t="shared" ref="AH31" si="77">SUM(AH32:AH41)*12</f>
        <v>80480.968815612985</v>
      </c>
      <c r="AI31" s="57">
        <f t="shared" ref="AI31" si="78">SUM(AI32:AI41)*12</f>
        <v>82090.588191925228</v>
      </c>
      <c r="AJ31" s="57">
        <f t="shared" ref="AJ31" si="79">SUM(AJ32:AJ41)*12</f>
        <v>83732.399955763743</v>
      </c>
      <c r="AK31" s="57">
        <f t="shared" ref="AK31" si="80">SUM(AK32:AK41)*12</f>
        <v>85407.047954879032</v>
      </c>
      <c r="AL31" s="57">
        <f t="shared" ref="AL31" si="81">SUM(AL32:AL41)*12</f>
        <v>87115.188913976599</v>
      </c>
      <c r="AM31" s="57">
        <f t="shared" ref="AM31" si="82">SUM(AM32:AM41)*12</f>
        <v>88857.492692256143</v>
      </c>
      <c r="AN31" s="57">
        <f t="shared" ref="AN31" si="83">SUM(AN32:AN41)*12</f>
        <v>90634.642546101255</v>
      </c>
      <c r="AO31" s="57">
        <f t="shared" ref="AO31" si="84">SUM(AO32:AO41)*12</f>
        <v>92447.3353970233</v>
      </c>
      <c r="AP31" s="57">
        <f t="shared" ref="AP31" si="85">SUM(AP32:AP41)*12</f>
        <v>94296.282104963757</v>
      </c>
      <c r="AQ31" s="126"/>
    </row>
    <row r="32" spans="1:43" s="15" customFormat="1" outlineLevel="1" x14ac:dyDescent="0.25">
      <c r="A32" s="131" t="s">
        <v>86</v>
      </c>
      <c r="B32" s="7" t="s">
        <v>62</v>
      </c>
      <c r="C32" s="53">
        <v>1000</v>
      </c>
      <c r="D32" s="53">
        <f t="shared" ref="D32:D41" si="86">C32*1.02</f>
        <v>1020</v>
      </c>
      <c r="E32" s="53">
        <f t="shared" ref="E32:V32" si="87">D32*1.02</f>
        <v>1040.4000000000001</v>
      </c>
      <c r="F32" s="53">
        <f t="shared" si="87"/>
        <v>1061.2080000000001</v>
      </c>
      <c r="G32" s="53">
        <f t="shared" si="87"/>
        <v>1082.4321600000001</v>
      </c>
      <c r="H32" s="53">
        <f t="shared" si="87"/>
        <v>1104.0808032</v>
      </c>
      <c r="I32" s="53">
        <f t="shared" si="87"/>
        <v>1126.1624192639999</v>
      </c>
      <c r="J32" s="53">
        <f t="shared" si="87"/>
        <v>1148.68566764928</v>
      </c>
      <c r="K32" s="53">
        <f t="shared" si="87"/>
        <v>1171.6593810022657</v>
      </c>
      <c r="L32" s="53">
        <f t="shared" si="87"/>
        <v>1195.0925686223111</v>
      </c>
      <c r="M32" s="53">
        <f t="shared" si="87"/>
        <v>1218.9944199947574</v>
      </c>
      <c r="N32" s="53">
        <f t="shared" si="87"/>
        <v>1243.3743083946526</v>
      </c>
      <c r="O32" s="53">
        <f t="shared" si="87"/>
        <v>1268.2417945625457</v>
      </c>
      <c r="P32" s="53">
        <f t="shared" si="87"/>
        <v>1293.6066304537967</v>
      </c>
      <c r="Q32" s="53">
        <f t="shared" si="87"/>
        <v>1319.4787630628728</v>
      </c>
      <c r="R32" s="53">
        <f t="shared" si="87"/>
        <v>1345.8683383241303</v>
      </c>
      <c r="S32" s="53">
        <f t="shared" si="87"/>
        <v>1372.785705090613</v>
      </c>
      <c r="T32" s="53">
        <f t="shared" si="87"/>
        <v>1400.2414191924252</v>
      </c>
      <c r="U32" s="53">
        <f t="shared" si="87"/>
        <v>1428.2462475762736</v>
      </c>
      <c r="V32" s="53">
        <f t="shared" si="87"/>
        <v>1456.811172527799</v>
      </c>
      <c r="W32" s="53">
        <f t="shared" ref="W32:AF32" si="88">V32*1.02</f>
        <v>1485.947395978355</v>
      </c>
      <c r="X32" s="53">
        <f t="shared" si="88"/>
        <v>1515.6663438979222</v>
      </c>
      <c r="Y32" s="53">
        <f t="shared" si="88"/>
        <v>1545.9796707758805</v>
      </c>
      <c r="Z32" s="53">
        <f t="shared" si="88"/>
        <v>1576.8992641913983</v>
      </c>
      <c r="AA32" s="53">
        <f t="shared" si="88"/>
        <v>1608.4372494752263</v>
      </c>
      <c r="AB32" s="53">
        <f t="shared" si="88"/>
        <v>1640.6059944647309</v>
      </c>
      <c r="AC32" s="53">
        <f t="shared" si="88"/>
        <v>1673.4181143540254</v>
      </c>
      <c r="AD32" s="53">
        <f t="shared" si="88"/>
        <v>1706.8864766411059</v>
      </c>
      <c r="AE32" s="53">
        <f t="shared" si="88"/>
        <v>1741.024206173928</v>
      </c>
      <c r="AF32" s="53">
        <f t="shared" si="88"/>
        <v>1775.8446902974065</v>
      </c>
      <c r="AG32" s="53">
        <f t="shared" ref="AG32:AP32" si="89">AF32*1.02</f>
        <v>1811.3615841033547</v>
      </c>
      <c r="AH32" s="53">
        <f t="shared" si="89"/>
        <v>1847.588815785422</v>
      </c>
      <c r="AI32" s="53">
        <f t="shared" si="89"/>
        <v>1884.5405921011304</v>
      </c>
      <c r="AJ32" s="53">
        <f t="shared" si="89"/>
        <v>1922.2314039431531</v>
      </c>
      <c r="AK32" s="53">
        <f t="shared" si="89"/>
        <v>1960.6760320220162</v>
      </c>
      <c r="AL32" s="53">
        <f t="shared" si="89"/>
        <v>1999.8895526624565</v>
      </c>
      <c r="AM32" s="53">
        <f t="shared" si="89"/>
        <v>2039.8873437157056</v>
      </c>
      <c r="AN32" s="53">
        <f t="shared" si="89"/>
        <v>2080.6850905900196</v>
      </c>
      <c r="AO32" s="53">
        <f t="shared" si="89"/>
        <v>2122.2987924018203</v>
      </c>
      <c r="AP32" s="53">
        <f t="shared" si="89"/>
        <v>2164.7447682498569</v>
      </c>
      <c r="AQ32" s="126"/>
    </row>
    <row r="33" spans="1:43" s="15" customFormat="1" outlineLevel="1" x14ac:dyDescent="0.25">
      <c r="A33" s="131" t="s">
        <v>87</v>
      </c>
      <c r="B33" s="7" t="s">
        <v>63</v>
      </c>
      <c r="C33" s="53">
        <v>780</v>
      </c>
      <c r="D33" s="53">
        <f t="shared" si="86"/>
        <v>795.6</v>
      </c>
      <c r="E33" s="53">
        <f t="shared" ref="E33:V33" si="90">D33*1.02</f>
        <v>811.51200000000006</v>
      </c>
      <c r="F33" s="53">
        <f t="shared" si="90"/>
        <v>827.74224000000004</v>
      </c>
      <c r="G33" s="53">
        <f t="shared" si="90"/>
        <v>844.29708480000011</v>
      </c>
      <c r="H33" s="53">
        <f t="shared" si="90"/>
        <v>861.18302649600014</v>
      </c>
      <c r="I33" s="53">
        <f t="shared" si="90"/>
        <v>878.40668702592018</v>
      </c>
      <c r="J33" s="53">
        <f t="shared" si="90"/>
        <v>895.9748207664386</v>
      </c>
      <c r="K33" s="53">
        <f t="shared" si="90"/>
        <v>913.89431718176741</v>
      </c>
      <c r="L33" s="53">
        <f t="shared" si="90"/>
        <v>932.17220352540278</v>
      </c>
      <c r="M33" s="53">
        <f t="shared" si="90"/>
        <v>950.81564759591083</v>
      </c>
      <c r="N33" s="53">
        <f t="shared" si="90"/>
        <v>969.83196054782911</v>
      </c>
      <c r="O33" s="53">
        <f t="shared" si="90"/>
        <v>989.22859975878566</v>
      </c>
      <c r="P33" s="53">
        <f t="shared" si="90"/>
        <v>1009.0131717539614</v>
      </c>
      <c r="Q33" s="53">
        <f t="shared" si="90"/>
        <v>1029.1934351890407</v>
      </c>
      <c r="R33" s="53">
        <f t="shared" si="90"/>
        <v>1049.7773038928215</v>
      </c>
      <c r="S33" s="53">
        <f t="shared" si="90"/>
        <v>1070.772849970678</v>
      </c>
      <c r="T33" s="53">
        <f t="shared" si="90"/>
        <v>1092.1883069700916</v>
      </c>
      <c r="U33" s="53">
        <f t="shared" si="90"/>
        <v>1114.0320731094935</v>
      </c>
      <c r="V33" s="53">
        <f t="shared" si="90"/>
        <v>1136.3127145716833</v>
      </c>
      <c r="W33" s="53">
        <f t="shared" ref="W33:AF33" si="91">V33*1.02</f>
        <v>1159.0389688631169</v>
      </c>
      <c r="X33" s="53">
        <f t="shared" si="91"/>
        <v>1182.2197482403792</v>
      </c>
      <c r="Y33" s="53">
        <f t="shared" si="91"/>
        <v>1205.8641432051868</v>
      </c>
      <c r="Z33" s="53">
        <f t="shared" si="91"/>
        <v>1229.9814260692906</v>
      </c>
      <c r="AA33" s="53">
        <f t="shared" si="91"/>
        <v>1254.5810545906763</v>
      </c>
      <c r="AB33" s="53">
        <f t="shared" si="91"/>
        <v>1279.6726756824899</v>
      </c>
      <c r="AC33" s="53">
        <f t="shared" si="91"/>
        <v>1305.2661291961397</v>
      </c>
      <c r="AD33" s="53">
        <f t="shared" si="91"/>
        <v>1331.3714517800624</v>
      </c>
      <c r="AE33" s="53">
        <f t="shared" si="91"/>
        <v>1357.9988808156638</v>
      </c>
      <c r="AF33" s="53">
        <f t="shared" si="91"/>
        <v>1385.158858431977</v>
      </c>
      <c r="AG33" s="53">
        <f t="shared" ref="AG33:AP33" si="92">AF33*1.02</f>
        <v>1412.8620356006165</v>
      </c>
      <c r="AH33" s="53">
        <f t="shared" si="92"/>
        <v>1441.1192763126289</v>
      </c>
      <c r="AI33" s="53">
        <f t="shared" si="92"/>
        <v>1469.9416618388816</v>
      </c>
      <c r="AJ33" s="53">
        <f t="shared" si="92"/>
        <v>1499.3404950756592</v>
      </c>
      <c r="AK33" s="53">
        <f t="shared" si="92"/>
        <v>1529.3273049771724</v>
      </c>
      <c r="AL33" s="53">
        <f t="shared" si="92"/>
        <v>1559.9138510767159</v>
      </c>
      <c r="AM33" s="53">
        <f t="shared" si="92"/>
        <v>1591.1121280982502</v>
      </c>
      <c r="AN33" s="53">
        <f t="shared" si="92"/>
        <v>1622.9343706602153</v>
      </c>
      <c r="AO33" s="53">
        <f t="shared" si="92"/>
        <v>1655.3930580734198</v>
      </c>
      <c r="AP33" s="53">
        <f t="shared" si="92"/>
        <v>1688.5009192348882</v>
      </c>
      <c r="AQ33" s="126"/>
    </row>
    <row r="34" spans="1:43" s="15" customFormat="1" outlineLevel="1" x14ac:dyDescent="0.25">
      <c r="A34" s="131" t="s">
        <v>88</v>
      </c>
      <c r="B34" s="7" t="s">
        <v>64</v>
      </c>
      <c r="C34" s="53">
        <v>650</v>
      </c>
      <c r="D34" s="53">
        <f t="shared" si="86"/>
        <v>663</v>
      </c>
      <c r="E34" s="53">
        <f t="shared" ref="E34:V34" si="93">D34*1.02</f>
        <v>676.26</v>
      </c>
      <c r="F34" s="53">
        <f t="shared" si="93"/>
        <v>689.78520000000003</v>
      </c>
      <c r="G34" s="53">
        <f t="shared" si="93"/>
        <v>703.58090400000003</v>
      </c>
      <c r="H34" s="53">
        <f t="shared" si="93"/>
        <v>717.65252208000004</v>
      </c>
      <c r="I34" s="53">
        <f t="shared" si="93"/>
        <v>732.00557252160002</v>
      </c>
      <c r="J34" s="53">
        <f t="shared" si="93"/>
        <v>746.64568397203197</v>
      </c>
      <c r="K34" s="53">
        <f t="shared" si="93"/>
        <v>761.57859765147259</v>
      </c>
      <c r="L34" s="53">
        <f t="shared" si="93"/>
        <v>776.81016960450211</v>
      </c>
      <c r="M34" s="53">
        <f t="shared" si="93"/>
        <v>792.34637299659221</v>
      </c>
      <c r="N34" s="53">
        <f t="shared" si="93"/>
        <v>808.19330045652407</v>
      </c>
      <c r="O34" s="53">
        <f t="shared" si="93"/>
        <v>824.35716646565459</v>
      </c>
      <c r="P34" s="53">
        <f t="shared" si="93"/>
        <v>840.84430979496767</v>
      </c>
      <c r="Q34" s="53">
        <f t="shared" si="93"/>
        <v>857.66119599086699</v>
      </c>
      <c r="R34" s="53">
        <f t="shared" si="93"/>
        <v>874.81441991068436</v>
      </c>
      <c r="S34" s="53">
        <f t="shared" si="93"/>
        <v>892.31070830889803</v>
      </c>
      <c r="T34" s="53">
        <f t="shared" si="93"/>
        <v>910.15692247507604</v>
      </c>
      <c r="U34" s="53">
        <f t="shared" si="93"/>
        <v>928.36006092457762</v>
      </c>
      <c r="V34" s="53">
        <f t="shared" si="93"/>
        <v>946.92726214306924</v>
      </c>
      <c r="W34" s="53">
        <f t="shared" ref="W34:AF34" si="94">V34*1.02</f>
        <v>965.86580738593068</v>
      </c>
      <c r="X34" s="53">
        <f t="shared" si="94"/>
        <v>985.18312353364934</v>
      </c>
      <c r="Y34" s="53">
        <f t="shared" si="94"/>
        <v>1004.8867860043223</v>
      </c>
      <c r="Z34" s="53">
        <f t="shared" si="94"/>
        <v>1024.9845217244088</v>
      </c>
      <c r="AA34" s="53">
        <f t="shared" si="94"/>
        <v>1045.484212158897</v>
      </c>
      <c r="AB34" s="53">
        <f t="shared" si="94"/>
        <v>1066.3938964020749</v>
      </c>
      <c r="AC34" s="53">
        <f t="shared" si="94"/>
        <v>1087.7217743301164</v>
      </c>
      <c r="AD34" s="53">
        <f t="shared" si="94"/>
        <v>1109.4762098167189</v>
      </c>
      <c r="AE34" s="53">
        <f t="shared" si="94"/>
        <v>1131.6657340130532</v>
      </c>
      <c r="AF34" s="53">
        <f t="shared" si="94"/>
        <v>1154.2990486933143</v>
      </c>
      <c r="AG34" s="53">
        <f t="shared" ref="AG34:AP34" si="95">AF34*1.02</f>
        <v>1177.3850296671806</v>
      </c>
      <c r="AH34" s="53">
        <f t="shared" si="95"/>
        <v>1200.9327302605243</v>
      </c>
      <c r="AI34" s="53">
        <f t="shared" si="95"/>
        <v>1224.9513848657348</v>
      </c>
      <c r="AJ34" s="53">
        <f t="shared" si="95"/>
        <v>1249.4504125630494</v>
      </c>
      <c r="AK34" s="53">
        <f t="shared" si="95"/>
        <v>1274.4394208143106</v>
      </c>
      <c r="AL34" s="53">
        <f t="shared" si="95"/>
        <v>1299.9282092305968</v>
      </c>
      <c r="AM34" s="53">
        <f t="shared" si="95"/>
        <v>1325.9267734152088</v>
      </c>
      <c r="AN34" s="53">
        <f t="shared" si="95"/>
        <v>1352.445308883513</v>
      </c>
      <c r="AO34" s="53">
        <f t="shared" si="95"/>
        <v>1379.4942150611832</v>
      </c>
      <c r="AP34" s="53">
        <f t="shared" si="95"/>
        <v>1407.084099362407</v>
      </c>
      <c r="AQ34" s="126"/>
    </row>
    <row r="35" spans="1:43" s="15" customFormat="1" outlineLevel="1" x14ac:dyDescent="0.25">
      <c r="A35" s="131" t="s">
        <v>89</v>
      </c>
      <c r="B35" s="7" t="s">
        <v>65</v>
      </c>
      <c r="C35" s="53">
        <v>600</v>
      </c>
      <c r="D35" s="53">
        <f t="shared" si="86"/>
        <v>612</v>
      </c>
      <c r="E35" s="53">
        <f t="shared" ref="E35:V35" si="96">D35*1.02</f>
        <v>624.24</v>
      </c>
      <c r="F35" s="53">
        <f t="shared" si="96"/>
        <v>636.72480000000007</v>
      </c>
      <c r="G35" s="53">
        <f t="shared" si="96"/>
        <v>649.45929600000011</v>
      </c>
      <c r="H35" s="53">
        <f t="shared" si="96"/>
        <v>662.44848192000018</v>
      </c>
      <c r="I35" s="53">
        <f t="shared" si="96"/>
        <v>675.69745155840019</v>
      </c>
      <c r="J35" s="53">
        <f t="shared" si="96"/>
        <v>689.21140058956826</v>
      </c>
      <c r="K35" s="53">
        <f t="shared" si="96"/>
        <v>702.99562860135961</v>
      </c>
      <c r="L35" s="53">
        <f t="shared" si="96"/>
        <v>717.05554117338681</v>
      </c>
      <c r="M35" s="53">
        <f t="shared" si="96"/>
        <v>731.39665199685453</v>
      </c>
      <c r="N35" s="53">
        <f t="shared" si="96"/>
        <v>746.02458503679168</v>
      </c>
      <c r="O35" s="53">
        <f t="shared" si="96"/>
        <v>760.94507673752753</v>
      </c>
      <c r="P35" s="53">
        <f t="shared" si="96"/>
        <v>776.16397827227809</v>
      </c>
      <c r="Q35" s="53">
        <f t="shared" si="96"/>
        <v>791.68725783772368</v>
      </c>
      <c r="R35" s="53">
        <f t="shared" si="96"/>
        <v>807.52100299447818</v>
      </c>
      <c r="S35" s="53">
        <f t="shared" si="96"/>
        <v>823.67142305436778</v>
      </c>
      <c r="T35" s="53">
        <f t="shared" si="96"/>
        <v>840.14485151545512</v>
      </c>
      <c r="U35" s="53">
        <f t="shared" si="96"/>
        <v>856.94774854576428</v>
      </c>
      <c r="V35" s="53">
        <f t="shared" si="96"/>
        <v>874.08670351667956</v>
      </c>
      <c r="W35" s="53">
        <f t="shared" ref="W35:AF35" si="97">V35*1.02</f>
        <v>891.56843758701314</v>
      </c>
      <c r="X35" s="53">
        <f t="shared" si="97"/>
        <v>909.39980633875336</v>
      </c>
      <c r="Y35" s="53">
        <f t="shared" si="97"/>
        <v>927.5878024655284</v>
      </c>
      <c r="Z35" s="53">
        <f t="shared" si="97"/>
        <v>946.139558514839</v>
      </c>
      <c r="AA35" s="53">
        <f t="shared" si="97"/>
        <v>965.06234968513581</v>
      </c>
      <c r="AB35" s="53">
        <f t="shared" si="97"/>
        <v>984.36359667883858</v>
      </c>
      <c r="AC35" s="53">
        <f t="shared" si="97"/>
        <v>1004.0508686124153</v>
      </c>
      <c r="AD35" s="53">
        <f t="shared" si="97"/>
        <v>1024.1318859846638</v>
      </c>
      <c r="AE35" s="53">
        <f t="shared" si="97"/>
        <v>1044.614523704357</v>
      </c>
      <c r="AF35" s="53">
        <f t="shared" si="97"/>
        <v>1065.5068141784441</v>
      </c>
      <c r="AG35" s="53">
        <f t="shared" ref="AG35:AP35" si="98">AF35*1.02</f>
        <v>1086.816950462013</v>
      </c>
      <c r="AH35" s="53">
        <f t="shared" si="98"/>
        <v>1108.5532894712533</v>
      </c>
      <c r="AI35" s="53">
        <f t="shared" si="98"/>
        <v>1130.7243552606783</v>
      </c>
      <c r="AJ35" s="53">
        <f t="shared" si="98"/>
        <v>1153.3388423658919</v>
      </c>
      <c r="AK35" s="53">
        <f t="shared" si="98"/>
        <v>1176.4056192132098</v>
      </c>
      <c r="AL35" s="53">
        <f t="shared" si="98"/>
        <v>1199.933731597474</v>
      </c>
      <c r="AM35" s="53">
        <f t="shared" si="98"/>
        <v>1223.9324062294236</v>
      </c>
      <c r="AN35" s="53">
        <f t="shared" si="98"/>
        <v>1248.4110543540121</v>
      </c>
      <c r="AO35" s="53">
        <f t="shared" si="98"/>
        <v>1273.3792754410924</v>
      </c>
      <c r="AP35" s="53">
        <f t="shared" si="98"/>
        <v>1298.8468609499143</v>
      </c>
      <c r="AQ35" s="126"/>
    </row>
    <row r="36" spans="1:43" s="15" customFormat="1" outlineLevel="1" x14ac:dyDescent="0.25">
      <c r="A36" s="131" t="s">
        <v>90</v>
      </c>
      <c r="B36" s="7" t="s">
        <v>66</v>
      </c>
      <c r="C36" s="53">
        <v>600</v>
      </c>
      <c r="D36" s="53">
        <f t="shared" si="86"/>
        <v>612</v>
      </c>
      <c r="E36" s="53">
        <f t="shared" ref="E36:V36" si="99">D36*1.02</f>
        <v>624.24</v>
      </c>
      <c r="F36" s="53">
        <f t="shared" si="99"/>
        <v>636.72480000000007</v>
      </c>
      <c r="G36" s="53">
        <f t="shared" si="99"/>
        <v>649.45929600000011</v>
      </c>
      <c r="H36" s="53">
        <f t="shared" si="99"/>
        <v>662.44848192000018</v>
      </c>
      <c r="I36" s="53">
        <f t="shared" si="99"/>
        <v>675.69745155840019</v>
      </c>
      <c r="J36" s="53">
        <f t="shared" si="99"/>
        <v>689.21140058956826</v>
      </c>
      <c r="K36" s="53">
        <f t="shared" si="99"/>
        <v>702.99562860135961</v>
      </c>
      <c r="L36" s="53">
        <f t="shared" si="99"/>
        <v>717.05554117338681</v>
      </c>
      <c r="M36" s="53">
        <f t="shared" si="99"/>
        <v>731.39665199685453</v>
      </c>
      <c r="N36" s="53">
        <f t="shared" si="99"/>
        <v>746.02458503679168</v>
      </c>
      <c r="O36" s="53">
        <f t="shared" si="99"/>
        <v>760.94507673752753</v>
      </c>
      <c r="P36" s="53">
        <f t="shared" si="99"/>
        <v>776.16397827227809</v>
      </c>
      <c r="Q36" s="53">
        <f t="shared" si="99"/>
        <v>791.68725783772368</v>
      </c>
      <c r="R36" s="53">
        <f t="shared" si="99"/>
        <v>807.52100299447818</v>
      </c>
      <c r="S36" s="53">
        <f t="shared" si="99"/>
        <v>823.67142305436778</v>
      </c>
      <c r="T36" s="53">
        <f t="shared" si="99"/>
        <v>840.14485151545512</v>
      </c>
      <c r="U36" s="53">
        <f t="shared" si="99"/>
        <v>856.94774854576428</v>
      </c>
      <c r="V36" s="53">
        <f t="shared" si="99"/>
        <v>874.08670351667956</v>
      </c>
      <c r="W36" s="53">
        <f t="shared" ref="W36:AF36" si="100">V36*1.02</f>
        <v>891.56843758701314</v>
      </c>
      <c r="X36" s="53">
        <f t="shared" si="100"/>
        <v>909.39980633875336</v>
      </c>
      <c r="Y36" s="53">
        <f t="shared" si="100"/>
        <v>927.5878024655284</v>
      </c>
      <c r="Z36" s="53">
        <f t="shared" si="100"/>
        <v>946.139558514839</v>
      </c>
      <c r="AA36" s="53">
        <f t="shared" si="100"/>
        <v>965.06234968513581</v>
      </c>
      <c r="AB36" s="53">
        <f t="shared" si="100"/>
        <v>984.36359667883858</v>
      </c>
      <c r="AC36" s="53">
        <f t="shared" si="100"/>
        <v>1004.0508686124153</v>
      </c>
      <c r="AD36" s="53">
        <f t="shared" si="100"/>
        <v>1024.1318859846638</v>
      </c>
      <c r="AE36" s="53">
        <f t="shared" si="100"/>
        <v>1044.614523704357</v>
      </c>
      <c r="AF36" s="53">
        <f t="shared" si="100"/>
        <v>1065.5068141784441</v>
      </c>
      <c r="AG36" s="53">
        <f t="shared" ref="AG36:AP36" si="101">AF36*1.02</f>
        <v>1086.816950462013</v>
      </c>
      <c r="AH36" s="53">
        <f t="shared" si="101"/>
        <v>1108.5532894712533</v>
      </c>
      <c r="AI36" s="53">
        <f t="shared" si="101"/>
        <v>1130.7243552606783</v>
      </c>
      <c r="AJ36" s="53">
        <f t="shared" si="101"/>
        <v>1153.3388423658919</v>
      </c>
      <c r="AK36" s="53">
        <f t="shared" si="101"/>
        <v>1176.4056192132098</v>
      </c>
      <c r="AL36" s="53">
        <f t="shared" si="101"/>
        <v>1199.933731597474</v>
      </c>
      <c r="AM36" s="53">
        <f t="shared" si="101"/>
        <v>1223.9324062294236</v>
      </c>
      <c r="AN36" s="53">
        <f t="shared" si="101"/>
        <v>1248.4110543540121</v>
      </c>
      <c r="AO36" s="53">
        <f t="shared" si="101"/>
        <v>1273.3792754410924</v>
      </c>
      <c r="AP36" s="53">
        <f t="shared" si="101"/>
        <v>1298.8468609499143</v>
      </c>
      <c r="AQ36" s="126"/>
    </row>
    <row r="37" spans="1:43" s="15" customFormat="1" outlineLevel="1" x14ac:dyDescent="0.25">
      <c r="A37" s="131" t="s">
        <v>91</v>
      </c>
      <c r="B37" s="7" t="s">
        <v>67</v>
      </c>
      <c r="C37" s="53"/>
      <c r="D37" s="53">
        <f t="shared" si="86"/>
        <v>0</v>
      </c>
      <c r="E37" s="53">
        <f t="shared" ref="E37:V37" si="102">D37*1.02</f>
        <v>0</v>
      </c>
      <c r="F37" s="53">
        <f t="shared" si="102"/>
        <v>0</v>
      </c>
      <c r="G37" s="53">
        <f t="shared" si="102"/>
        <v>0</v>
      </c>
      <c r="H37" s="53">
        <f t="shared" si="102"/>
        <v>0</v>
      </c>
      <c r="I37" s="53">
        <f t="shared" si="102"/>
        <v>0</v>
      </c>
      <c r="J37" s="53">
        <f t="shared" si="102"/>
        <v>0</v>
      </c>
      <c r="K37" s="53">
        <f t="shared" si="102"/>
        <v>0</v>
      </c>
      <c r="L37" s="53">
        <f t="shared" si="102"/>
        <v>0</v>
      </c>
      <c r="M37" s="53">
        <f t="shared" si="102"/>
        <v>0</v>
      </c>
      <c r="N37" s="53">
        <f t="shared" si="102"/>
        <v>0</v>
      </c>
      <c r="O37" s="53">
        <f t="shared" si="102"/>
        <v>0</v>
      </c>
      <c r="P37" s="53">
        <f t="shared" si="102"/>
        <v>0</v>
      </c>
      <c r="Q37" s="53">
        <f t="shared" si="102"/>
        <v>0</v>
      </c>
      <c r="R37" s="53">
        <f t="shared" si="102"/>
        <v>0</v>
      </c>
      <c r="S37" s="53">
        <f t="shared" si="102"/>
        <v>0</v>
      </c>
      <c r="T37" s="53">
        <f t="shared" si="102"/>
        <v>0</v>
      </c>
      <c r="U37" s="53">
        <f t="shared" si="102"/>
        <v>0</v>
      </c>
      <c r="V37" s="53">
        <f t="shared" si="102"/>
        <v>0</v>
      </c>
      <c r="W37" s="53">
        <f t="shared" ref="W37:AF37" si="103">V37*1.02</f>
        <v>0</v>
      </c>
      <c r="X37" s="53">
        <f t="shared" si="103"/>
        <v>0</v>
      </c>
      <c r="Y37" s="53">
        <f t="shared" si="103"/>
        <v>0</v>
      </c>
      <c r="Z37" s="53">
        <f t="shared" si="103"/>
        <v>0</v>
      </c>
      <c r="AA37" s="53">
        <f t="shared" si="103"/>
        <v>0</v>
      </c>
      <c r="AB37" s="53">
        <f t="shared" si="103"/>
        <v>0</v>
      </c>
      <c r="AC37" s="53">
        <f t="shared" si="103"/>
        <v>0</v>
      </c>
      <c r="AD37" s="53">
        <f t="shared" si="103"/>
        <v>0</v>
      </c>
      <c r="AE37" s="53">
        <f t="shared" si="103"/>
        <v>0</v>
      </c>
      <c r="AF37" s="53">
        <f t="shared" si="103"/>
        <v>0</v>
      </c>
      <c r="AG37" s="53">
        <f t="shared" ref="AG37:AP37" si="104">AF37*1.02</f>
        <v>0</v>
      </c>
      <c r="AH37" s="53">
        <f t="shared" si="104"/>
        <v>0</v>
      </c>
      <c r="AI37" s="53">
        <f t="shared" si="104"/>
        <v>0</v>
      </c>
      <c r="AJ37" s="53">
        <f t="shared" si="104"/>
        <v>0</v>
      </c>
      <c r="AK37" s="53">
        <f t="shared" si="104"/>
        <v>0</v>
      </c>
      <c r="AL37" s="53">
        <f t="shared" si="104"/>
        <v>0</v>
      </c>
      <c r="AM37" s="53">
        <f t="shared" si="104"/>
        <v>0</v>
      </c>
      <c r="AN37" s="53">
        <f t="shared" si="104"/>
        <v>0</v>
      </c>
      <c r="AO37" s="53">
        <f t="shared" si="104"/>
        <v>0</v>
      </c>
      <c r="AP37" s="53">
        <f t="shared" si="104"/>
        <v>0</v>
      </c>
      <c r="AQ37" s="126"/>
    </row>
    <row r="38" spans="1:43" s="15" customFormat="1" outlineLevel="1" x14ac:dyDescent="0.25">
      <c r="A38" s="131" t="s">
        <v>92</v>
      </c>
      <c r="B38" s="7" t="s">
        <v>68</v>
      </c>
      <c r="C38" s="53"/>
      <c r="D38" s="53">
        <f t="shared" si="86"/>
        <v>0</v>
      </c>
      <c r="E38" s="53">
        <f t="shared" ref="E38:V38" si="105">D38*1.02</f>
        <v>0</v>
      </c>
      <c r="F38" s="53">
        <f t="shared" si="105"/>
        <v>0</v>
      </c>
      <c r="G38" s="53">
        <f t="shared" si="105"/>
        <v>0</v>
      </c>
      <c r="H38" s="53">
        <f t="shared" si="105"/>
        <v>0</v>
      </c>
      <c r="I38" s="53">
        <f t="shared" si="105"/>
        <v>0</v>
      </c>
      <c r="J38" s="53">
        <f t="shared" si="105"/>
        <v>0</v>
      </c>
      <c r="K38" s="53">
        <f t="shared" si="105"/>
        <v>0</v>
      </c>
      <c r="L38" s="53">
        <f t="shared" si="105"/>
        <v>0</v>
      </c>
      <c r="M38" s="53">
        <f t="shared" si="105"/>
        <v>0</v>
      </c>
      <c r="N38" s="53">
        <f t="shared" si="105"/>
        <v>0</v>
      </c>
      <c r="O38" s="53">
        <f t="shared" si="105"/>
        <v>0</v>
      </c>
      <c r="P38" s="53">
        <f t="shared" si="105"/>
        <v>0</v>
      </c>
      <c r="Q38" s="53">
        <f t="shared" si="105"/>
        <v>0</v>
      </c>
      <c r="R38" s="53">
        <f t="shared" si="105"/>
        <v>0</v>
      </c>
      <c r="S38" s="53">
        <f t="shared" si="105"/>
        <v>0</v>
      </c>
      <c r="T38" s="53">
        <f t="shared" si="105"/>
        <v>0</v>
      </c>
      <c r="U38" s="53">
        <f t="shared" si="105"/>
        <v>0</v>
      </c>
      <c r="V38" s="53">
        <f t="shared" si="105"/>
        <v>0</v>
      </c>
      <c r="W38" s="53">
        <f t="shared" ref="W38:AF38" si="106">V38*1.02</f>
        <v>0</v>
      </c>
      <c r="X38" s="53">
        <f t="shared" si="106"/>
        <v>0</v>
      </c>
      <c r="Y38" s="53">
        <f t="shared" si="106"/>
        <v>0</v>
      </c>
      <c r="Z38" s="53">
        <f t="shared" si="106"/>
        <v>0</v>
      </c>
      <c r="AA38" s="53">
        <f t="shared" si="106"/>
        <v>0</v>
      </c>
      <c r="AB38" s="53">
        <f t="shared" si="106"/>
        <v>0</v>
      </c>
      <c r="AC38" s="53">
        <f t="shared" si="106"/>
        <v>0</v>
      </c>
      <c r="AD38" s="53">
        <f t="shared" si="106"/>
        <v>0</v>
      </c>
      <c r="AE38" s="53">
        <f t="shared" si="106"/>
        <v>0</v>
      </c>
      <c r="AF38" s="53">
        <f t="shared" si="106"/>
        <v>0</v>
      </c>
      <c r="AG38" s="53">
        <f t="shared" ref="AG38:AP38" si="107">AF38*1.02</f>
        <v>0</v>
      </c>
      <c r="AH38" s="53">
        <f t="shared" si="107"/>
        <v>0</v>
      </c>
      <c r="AI38" s="53">
        <f t="shared" si="107"/>
        <v>0</v>
      </c>
      <c r="AJ38" s="53">
        <f t="shared" si="107"/>
        <v>0</v>
      </c>
      <c r="AK38" s="53">
        <f t="shared" si="107"/>
        <v>0</v>
      </c>
      <c r="AL38" s="53">
        <f t="shared" si="107"/>
        <v>0</v>
      </c>
      <c r="AM38" s="53">
        <f t="shared" si="107"/>
        <v>0</v>
      </c>
      <c r="AN38" s="53">
        <f t="shared" si="107"/>
        <v>0</v>
      </c>
      <c r="AO38" s="53">
        <f t="shared" si="107"/>
        <v>0</v>
      </c>
      <c r="AP38" s="53">
        <f t="shared" si="107"/>
        <v>0</v>
      </c>
      <c r="AQ38" s="126"/>
    </row>
    <row r="39" spans="1:43" s="15" customFormat="1" outlineLevel="1" x14ac:dyDescent="0.25">
      <c r="A39" s="131" t="s">
        <v>93</v>
      </c>
      <c r="B39" s="7" t="s">
        <v>69</v>
      </c>
      <c r="C39" s="53"/>
      <c r="D39" s="53">
        <f t="shared" si="86"/>
        <v>0</v>
      </c>
      <c r="E39" s="53">
        <f t="shared" ref="E39:V39" si="108">D39*1.02</f>
        <v>0</v>
      </c>
      <c r="F39" s="53">
        <f t="shared" si="108"/>
        <v>0</v>
      </c>
      <c r="G39" s="53">
        <f t="shared" si="108"/>
        <v>0</v>
      </c>
      <c r="H39" s="53">
        <f t="shared" si="108"/>
        <v>0</v>
      </c>
      <c r="I39" s="53">
        <f t="shared" si="108"/>
        <v>0</v>
      </c>
      <c r="J39" s="53">
        <f t="shared" si="108"/>
        <v>0</v>
      </c>
      <c r="K39" s="53">
        <f t="shared" si="108"/>
        <v>0</v>
      </c>
      <c r="L39" s="53">
        <f t="shared" si="108"/>
        <v>0</v>
      </c>
      <c r="M39" s="53">
        <f t="shared" si="108"/>
        <v>0</v>
      </c>
      <c r="N39" s="53">
        <f t="shared" si="108"/>
        <v>0</v>
      </c>
      <c r="O39" s="53">
        <f t="shared" si="108"/>
        <v>0</v>
      </c>
      <c r="P39" s="53">
        <f t="shared" si="108"/>
        <v>0</v>
      </c>
      <c r="Q39" s="53">
        <f t="shared" si="108"/>
        <v>0</v>
      </c>
      <c r="R39" s="53">
        <f t="shared" si="108"/>
        <v>0</v>
      </c>
      <c r="S39" s="53">
        <f t="shared" si="108"/>
        <v>0</v>
      </c>
      <c r="T39" s="53">
        <f t="shared" si="108"/>
        <v>0</v>
      </c>
      <c r="U39" s="53">
        <f t="shared" si="108"/>
        <v>0</v>
      </c>
      <c r="V39" s="53">
        <f t="shared" si="108"/>
        <v>0</v>
      </c>
      <c r="W39" s="53">
        <f t="shared" ref="W39:AF39" si="109">V39*1.02</f>
        <v>0</v>
      </c>
      <c r="X39" s="53">
        <f t="shared" si="109"/>
        <v>0</v>
      </c>
      <c r="Y39" s="53">
        <f t="shared" si="109"/>
        <v>0</v>
      </c>
      <c r="Z39" s="53">
        <f t="shared" si="109"/>
        <v>0</v>
      </c>
      <c r="AA39" s="53">
        <f t="shared" si="109"/>
        <v>0</v>
      </c>
      <c r="AB39" s="53">
        <f t="shared" si="109"/>
        <v>0</v>
      </c>
      <c r="AC39" s="53">
        <f t="shared" si="109"/>
        <v>0</v>
      </c>
      <c r="AD39" s="53">
        <f t="shared" si="109"/>
        <v>0</v>
      </c>
      <c r="AE39" s="53">
        <f t="shared" si="109"/>
        <v>0</v>
      </c>
      <c r="AF39" s="53">
        <f t="shared" si="109"/>
        <v>0</v>
      </c>
      <c r="AG39" s="53">
        <f t="shared" ref="AG39:AP39" si="110">AF39*1.02</f>
        <v>0</v>
      </c>
      <c r="AH39" s="53">
        <f t="shared" si="110"/>
        <v>0</v>
      </c>
      <c r="AI39" s="53">
        <f t="shared" si="110"/>
        <v>0</v>
      </c>
      <c r="AJ39" s="53">
        <f t="shared" si="110"/>
        <v>0</v>
      </c>
      <c r="AK39" s="53">
        <f t="shared" si="110"/>
        <v>0</v>
      </c>
      <c r="AL39" s="53">
        <f t="shared" si="110"/>
        <v>0</v>
      </c>
      <c r="AM39" s="53">
        <f t="shared" si="110"/>
        <v>0</v>
      </c>
      <c r="AN39" s="53">
        <f t="shared" si="110"/>
        <v>0</v>
      </c>
      <c r="AO39" s="53">
        <f t="shared" si="110"/>
        <v>0</v>
      </c>
      <c r="AP39" s="53">
        <f t="shared" si="110"/>
        <v>0</v>
      </c>
      <c r="AQ39" s="126"/>
    </row>
    <row r="40" spans="1:43" s="15" customFormat="1" outlineLevel="1" x14ac:dyDescent="0.25">
      <c r="A40" s="131" t="s">
        <v>94</v>
      </c>
      <c r="B40" s="7" t="s">
        <v>70</v>
      </c>
      <c r="C40" s="53"/>
      <c r="D40" s="53">
        <f t="shared" si="86"/>
        <v>0</v>
      </c>
      <c r="E40" s="53">
        <f t="shared" ref="E40:V40" si="111">D40*1.02</f>
        <v>0</v>
      </c>
      <c r="F40" s="53">
        <f t="shared" si="111"/>
        <v>0</v>
      </c>
      <c r="G40" s="53">
        <f t="shared" si="111"/>
        <v>0</v>
      </c>
      <c r="H40" s="53">
        <f t="shared" si="111"/>
        <v>0</v>
      </c>
      <c r="I40" s="53">
        <f t="shared" si="111"/>
        <v>0</v>
      </c>
      <c r="J40" s="53">
        <f t="shared" si="111"/>
        <v>0</v>
      </c>
      <c r="K40" s="53">
        <f t="shared" si="111"/>
        <v>0</v>
      </c>
      <c r="L40" s="53">
        <f t="shared" si="111"/>
        <v>0</v>
      </c>
      <c r="M40" s="53">
        <f t="shared" si="111"/>
        <v>0</v>
      </c>
      <c r="N40" s="53">
        <f t="shared" si="111"/>
        <v>0</v>
      </c>
      <c r="O40" s="53">
        <f t="shared" si="111"/>
        <v>0</v>
      </c>
      <c r="P40" s="53">
        <f t="shared" si="111"/>
        <v>0</v>
      </c>
      <c r="Q40" s="53">
        <f t="shared" si="111"/>
        <v>0</v>
      </c>
      <c r="R40" s="53">
        <f t="shared" si="111"/>
        <v>0</v>
      </c>
      <c r="S40" s="53">
        <f t="shared" si="111"/>
        <v>0</v>
      </c>
      <c r="T40" s="53">
        <f t="shared" si="111"/>
        <v>0</v>
      </c>
      <c r="U40" s="53">
        <f t="shared" si="111"/>
        <v>0</v>
      </c>
      <c r="V40" s="53">
        <f t="shared" si="111"/>
        <v>0</v>
      </c>
      <c r="W40" s="53">
        <f t="shared" ref="W40:AF40" si="112">V40*1.02</f>
        <v>0</v>
      </c>
      <c r="X40" s="53">
        <f t="shared" si="112"/>
        <v>0</v>
      </c>
      <c r="Y40" s="53">
        <f t="shared" si="112"/>
        <v>0</v>
      </c>
      <c r="Z40" s="53">
        <f t="shared" si="112"/>
        <v>0</v>
      </c>
      <c r="AA40" s="53">
        <f t="shared" si="112"/>
        <v>0</v>
      </c>
      <c r="AB40" s="53">
        <f t="shared" si="112"/>
        <v>0</v>
      </c>
      <c r="AC40" s="53">
        <f t="shared" si="112"/>
        <v>0</v>
      </c>
      <c r="AD40" s="53">
        <f t="shared" si="112"/>
        <v>0</v>
      </c>
      <c r="AE40" s="53">
        <f t="shared" si="112"/>
        <v>0</v>
      </c>
      <c r="AF40" s="53">
        <f t="shared" si="112"/>
        <v>0</v>
      </c>
      <c r="AG40" s="53">
        <f t="shared" ref="AG40:AP40" si="113">AF40*1.02</f>
        <v>0</v>
      </c>
      <c r="AH40" s="53">
        <f t="shared" si="113"/>
        <v>0</v>
      </c>
      <c r="AI40" s="53">
        <f t="shared" si="113"/>
        <v>0</v>
      </c>
      <c r="AJ40" s="53">
        <f t="shared" si="113"/>
        <v>0</v>
      </c>
      <c r="AK40" s="53">
        <f t="shared" si="113"/>
        <v>0</v>
      </c>
      <c r="AL40" s="53">
        <f t="shared" si="113"/>
        <v>0</v>
      </c>
      <c r="AM40" s="53">
        <f t="shared" si="113"/>
        <v>0</v>
      </c>
      <c r="AN40" s="53">
        <f t="shared" si="113"/>
        <v>0</v>
      </c>
      <c r="AO40" s="53">
        <f t="shared" si="113"/>
        <v>0</v>
      </c>
      <c r="AP40" s="53">
        <f t="shared" si="113"/>
        <v>0</v>
      </c>
      <c r="AQ40" s="126"/>
    </row>
    <row r="41" spans="1:43" s="15" customFormat="1" outlineLevel="1" x14ac:dyDescent="0.25">
      <c r="A41" s="131" t="s">
        <v>95</v>
      </c>
      <c r="B41" s="7" t="s">
        <v>71</v>
      </c>
      <c r="C41" s="53"/>
      <c r="D41" s="53">
        <f t="shared" si="86"/>
        <v>0</v>
      </c>
      <c r="E41" s="53">
        <f t="shared" ref="E41:V41" si="114">D41*1.02</f>
        <v>0</v>
      </c>
      <c r="F41" s="53">
        <f t="shared" si="114"/>
        <v>0</v>
      </c>
      <c r="G41" s="53">
        <f t="shared" si="114"/>
        <v>0</v>
      </c>
      <c r="H41" s="53">
        <f t="shared" si="114"/>
        <v>0</v>
      </c>
      <c r="I41" s="53">
        <f t="shared" si="114"/>
        <v>0</v>
      </c>
      <c r="J41" s="53">
        <f t="shared" si="114"/>
        <v>0</v>
      </c>
      <c r="K41" s="53">
        <f t="shared" si="114"/>
        <v>0</v>
      </c>
      <c r="L41" s="53">
        <f t="shared" si="114"/>
        <v>0</v>
      </c>
      <c r="M41" s="53">
        <f t="shared" si="114"/>
        <v>0</v>
      </c>
      <c r="N41" s="53">
        <f t="shared" si="114"/>
        <v>0</v>
      </c>
      <c r="O41" s="53">
        <f t="shared" si="114"/>
        <v>0</v>
      </c>
      <c r="P41" s="53">
        <f t="shared" si="114"/>
        <v>0</v>
      </c>
      <c r="Q41" s="53">
        <f t="shared" si="114"/>
        <v>0</v>
      </c>
      <c r="R41" s="53">
        <f t="shared" si="114"/>
        <v>0</v>
      </c>
      <c r="S41" s="53">
        <f t="shared" si="114"/>
        <v>0</v>
      </c>
      <c r="T41" s="53">
        <f t="shared" si="114"/>
        <v>0</v>
      </c>
      <c r="U41" s="53">
        <f t="shared" si="114"/>
        <v>0</v>
      </c>
      <c r="V41" s="53">
        <f t="shared" si="114"/>
        <v>0</v>
      </c>
      <c r="W41" s="53">
        <f t="shared" ref="W41:AF41" si="115">V41*1.02</f>
        <v>0</v>
      </c>
      <c r="X41" s="53">
        <f t="shared" si="115"/>
        <v>0</v>
      </c>
      <c r="Y41" s="53">
        <f t="shared" si="115"/>
        <v>0</v>
      </c>
      <c r="Z41" s="53">
        <f t="shared" si="115"/>
        <v>0</v>
      </c>
      <c r="AA41" s="53">
        <f t="shared" si="115"/>
        <v>0</v>
      </c>
      <c r="AB41" s="53">
        <f t="shared" si="115"/>
        <v>0</v>
      </c>
      <c r="AC41" s="53">
        <f t="shared" si="115"/>
        <v>0</v>
      </c>
      <c r="AD41" s="53">
        <f t="shared" si="115"/>
        <v>0</v>
      </c>
      <c r="AE41" s="53">
        <f t="shared" si="115"/>
        <v>0</v>
      </c>
      <c r="AF41" s="53">
        <f t="shared" si="115"/>
        <v>0</v>
      </c>
      <c r="AG41" s="53">
        <f t="shared" ref="AG41:AP41" si="116">AF41*1.02</f>
        <v>0</v>
      </c>
      <c r="AH41" s="53">
        <f t="shared" si="116"/>
        <v>0</v>
      </c>
      <c r="AI41" s="53">
        <f t="shared" si="116"/>
        <v>0</v>
      </c>
      <c r="AJ41" s="53">
        <f t="shared" si="116"/>
        <v>0</v>
      </c>
      <c r="AK41" s="53">
        <f t="shared" si="116"/>
        <v>0</v>
      </c>
      <c r="AL41" s="53">
        <f t="shared" si="116"/>
        <v>0</v>
      </c>
      <c r="AM41" s="53">
        <f t="shared" si="116"/>
        <v>0</v>
      </c>
      <c r="AN41" s="53">
        <f t="shared" si="116"/>
        <v>0</v>
      </c>
      <c r="AO41" s="53">
        <f t="shared" si="116"/>
        <v>0</v>
      </c>
      <c r="AP41" s="53">
        <f t="shared" si="116"/>
        <v>0</v>
      </c>
      <c r="AQ41" s="126"/>
    </row>
    <row r="42" spans="1:43" s="15" customFormat="1" x14ac:dyDescent="0.25">
      <c r="A42" s="133" t="s">
        <v>85</v>
      </c>
      <c r="B42" s="25" t="s">
        <v>72</v>
      </c>
      <c r="C42" s="57">
        <f>C31*0.352</f>
        <v>15333.119999999999</v>
      </c>
      <c r="D42" s="57">
        <f t="shared" ref="D42:AF42" si="117">D31*0.352</f>
        <v>15639.782399999998</v>
      </c>
      <c r="E42" s="57">
        <f t="shared" si="117"/>
        <v>15952.578047999999</v>
      </c>
      <c r="F42" s="57">
        <f t="shared" si="117"/>
        <v>16271.62960896</v>
      </c>
      <c r="G42" s="57">
        <f t="shared" si="117"/>
        <v>16597.062201139197</v>
      </c>
      <c r="H42" s="57">
        <f t="shared" si="117"/>
        <v>16929.003445161987</v>
      </c>
      <c r="I42" s="57">
        <f t="shared" si="117"/>
        <v>17267.583514065227</v>
      </c>
      <c r="J42" s="57">
        <f t="shared" si="117"/>
        <v>17612.93518434653</v>
      </c>
      <c r="K42" s="57">
        <f t="shared" si="117"/>
        <v>17965.19388803346</v>
      </c>
      <c r="L42" s="57">
        <f t="shared" si="117"/>
        <v>18324.497765794131</v>
      </c>
      <c r="M42" s="57">
        <f t="shared" si="117"/>
        <v>18690.987721110014</v>
      </c>
      <c r="N42" s="57">
        <f t="shared" si="117"/>
        <v>19064.807475532216</v>
      </c>
      <c r="O42" s="57">
        <f t="shared" si="117"/>
        <v>19446.103625042859</v>
      </c>
      <c r="P42" s="57">
        <f t="shared" si="117"/>
        <v>19835.025697543719</v>
      </c>
      <c r="Q42" s="57">
        <f t="shared" si="117"/>
        <v>20231.726211494592</v>
      </c>
      <c r="R42" s="57">
        <f t="shared" si="117"/>
        <v>20636.360735724487</v>
      </c>
      <c r="S42" s="57">
        <f t="shared" si="117"/>
        <v>21049.087950438974</v>
      </c>
      <c r="T42" s="57">
        <f t="shared" si="117"/>
        <v>21470.069709447755</v>
      </c>
      <c r="U42" s="57">
        <f t="shared" si="117"/>
        <v>21899.471103636712</v>
      </c>
      <c r="V42" s="57">
        <f t="shared" si="117"/>
        <v>22337.460525709444</v>
      </c>
      <c r="W42" s="57">
        <f t="shared" si="117"/>
        <v>22784.209736223638</v>
      </c>
      <c r="X42" s="57">
        <f t="shared" si="117"/>
        <v>23239.89393094811</v>
      </c>
      <c r="Y42" s="57">
        <f t="shared" si="117"/>
        <v>23704.69180956707</v>
      </c>
      <c r="Z42" s="57">
        <f t="shared" si="117"/>
        <v>24178.785645758413</v>
      </c>
      <c r="AA42" s="57">
        <f t="shared" si="117"/>
        <v>24662.361358673577</v>
      </c>
      <c r="AB42" s="57">
        <f t="shared" si="117"/>
        <v>25155.608585847051</v>
      </c>
      <c r="AC42" s="57">
        <f t="shared" si="117"/>
        <v>25658.720757563991</v>
      </c>
      <c r="AD42" s="57">
        <f t="shared" si="117"/>
        <v>26171.895172715271</v>
      </c>
      <c r="AE42" s="57">
        <f t="shared" si="117"/>
        <v>26695.333076169572</v>
      </c>
      <c r="AF42" s="57">
        <f t="shared" si="117"/>
        <v>27229.239737692969</v>
      </c>
      <c r="AG42" s="57">
        <f t="shared" ref="AG42:AP42" si="118">AG31*0.352</f>
        <v>27773.824532446826</v>
      </c>
      <c r="AH42" s="57">
        <f t="shared" si="118"/>
        <v>28329.30102309577</v>
      </c>
      <c r="AI42" s="57">
        <f t="shared" si="118"/>
        <v>28895.887043557679</v>
      </c>
      <c r="AJ42" s="57">
        <f t="shared" si="118"/>
        <v>29473.804784428838</v>
      </c>
      <c r="AK42" s="57">
        <f t="shared" si="118"/>
        <v>30063.280880117418</v>
      </c>
      <c r="AL42" s="57">
        <f t="shared" si="118"/>
        <v>30664.546497719763</v>
      </c>
      <c r="AM42" s="57">
        <f t="shared" si="118"/>
        <v>31277.83742767416</v>
      </c>
      <c r="AN42" s="57">
        <f t="shared" si="118"/>
        <v>31903.394176227641</v>
      </c>
      <c r="AO42" s="57">
        <f t="shared" si="118"/>
        <v>32541.462059752201</v>
      </c>
      <c r="AP42" s="57">
        <f t="shared" si="118"/>
        <v>33192.29130094724</v>
      </c>
      <c r="AQ42" s="126"/>
    </row>
    <row r="43" spans="1:43" x14ac:dyDescent="0.25">
      <c r="A43" s="131">
        <v>12</v>
      </c>
      <c r="B43" s="7" t="s">
        <v>24</v>
      </c>
      <c r="C43" s="53">
        <v>41000</v>
      </c>
      <c r="D43" s="53">
        <f>C43*1.02</f>
        <v>41820</v>
      </c>
      <c r="E43" s="53">
        <f t="shared" ref="E43:V43" si="119">D43*1.02</f>
        <v>42656.4</v>
      </c>
      <c r="F43" s="53">
        <f t="shared" si="119"/>
        <v>43509.528000000006</v>
      </c>
      <c r="G43" s="53">
        <f t="shared" si="119"/>
        <v>44379.718560000008</v>
      </c>
      <c r="H43" s="53">
        <f t="shared" si="119"/>
        <v>45267.312931200009</v>
      </c>
      <c r="I43" s="53">
        <f t="shared" si="119"/>
        <v>46172.659189824008</v>
      </c>
      <c r="J43" s="53">
        <f t="shared" si="119"/>
        <v>47096.11237362049</v>
      </c>
      <c r="K43" s="53">
        <f t="shared" si="119"/>
        <v>48038.034621092898</v>
      </c>
      <c r="L43" s="53">
        <f t="shared" si="119"/>
        <v>48998.795313514755</v>
      </c>
      <c r="M43" s="53">
        <f t="shared" si="119"/>
        <v>49978.771219785049</v>
      </c>
      <c r="N43" s="53">
        <f t="shared" si="119"/>
        <v>50978.346644180754</v>
      </c>
      <c r="O43" s="53">
        <f t="shared" si="119"/>
        <v>51997.91357706437</v>
      </c>
      <c r="P43" s="53">
        <f t="shared" si="119"/>
        <v>53037.87184860566</v>
      </c>
      <c r="Q43" s="53">
        <f t="shared" si="119"/>
        <v>54098.629285577772</v>
      </c>
      <c r="R43" s="53">
        <f t="shared" si="119"/>
        <v>55180.601871289327</v>
      </c>
      <c r="S43" s="53">
        <f t="shared" si="119"/>
        <v>56284.213908715115</v>
      </c>
      <c r="T43" s="53">
        <f t="shared" si="119"/>
        <v>57409.898186889419</v>
      </c>
      <c r="U43" s="53">
        <f t="shared" si="119"/>
        <v>58558.096150627207</v>
      </c>
      <c r="V43" s="53">
        <f t="shared" si="119"/>
        <v>59729.25807363975</v>
      </c>
      <c r="W43" s="53">
        <f t="shared" ref="W43:AF43" si="120">V43*1.02</f>
        <v>60923.843235112545</v>
      </c>
      <c r="X43" s="53">
        <f t="shared" si="120"/>
        <v>62142.320099814795</v>
      </c>
      <c r="Y43" s="53">
        <f t="shared" si="120"/>
        <v>63385.166501811094</v>
      </c>
      <c r="Z43" s="53">
        <f t="shared" si="120"/>
        <v>64652.869831847318</v>
      </c>
      <c r="AA43" s="53">
        <f t="shared" si="120"/>
        <v>65945.927228484259</v>
      </c>
      <c r="AB43" s="53">
        <f t="shared" si="120"/>
        <v>67264.845773053952</v>
      </c>
      <c r="AC43" s="53">
        <f t="shared" si="120"/>
        <v>68610.142688515029</v>
      </c>
      <c r="AD43" s="53">
        <f t="shared" si="120"/>
        <v>69982.345542285329</v>
      </c>
      <c r="AE43" s="53">
        <f t="shared" si="120"/>
        <v>71381.992453131039</v>
      </c>
      <c r="AF43" s="53">
        <f t="shared" si="120"/>
        <v>72809.632302193655</v>
      </c>
      <c r="AG43" s="53">
        <f t="shared" ref="AG43:AP43" si="121">AF43*1.02</f>
        <v>74265.824948237525</v>
      </c>
      <c r="AH43" s="53">
        <f t="shared" si="121"/>
        <v>75751.141447202273</v>
      </c>
      <c r="AI43" s="53">
        <f t="shared" si="121"/>
        <v>77266.164276146315</v>
      </c>
      <c r="AJ43" s="53">
        <f t="shared" si="121"/>
        <v>78811.487561669244</v>
      </c>
      <c r="AK43" s="53">
        <f t="shared" si="121"/>
        <v>80387.717312902634</v>
      </c>
      <c r="AL43" s="53">
        <f t="shared" si="121"/>
        <v>81995.471659160685</v>
      </c>
      <c r="AM43" s="53">
        <f t="shared" si="121"/>
        <v>83635.381092343901</v>
      </c>
      <c r="AN43" s="53">
        <f t="shared" si="121"/>
        <v>85308.088714190788</v>
      </c>
      <c r="AO43" s="53">
        <f t="shared" si="121"/>
        <v>87014.250488474601</v>
      </c>
      <c r="AP43" s="53">
        <f t="shared" si="121"/>
        <v>88754.535498244091</v>
      </c>
      <c r="AQ43" s="126"/>
    </row>
    <row r="44" spans="1:43" x14ac:dyDescent="0.25">
      <c r="A44" s="131">
        <v>13</v>
      </c>
      <c r="B44" s="7" t="s">
        <v>25</v>
      </c>
      <c r="C44" s="53">
        <v>12000</v>
      </c>
      <c r="D44" s="53">
        <f>C44*1.02</f>
        <v>12240</v>
      </c>
      <c r="E44" s="53">
        <f t="shared" ref="E44:V44" si="122">D44*1.02</f>
        <v>12484.800000000001</v>
      </c>
      <c r="F44" s="53">
        <f t="shared" si="122"/>
        <v>12734.496000000001</v>
      </c>
      <c r="G44" s="53">
        <f t="shared" si="122"/>
        <v>12989.185920000002</v>
      </c>
      <c r="H44" s="53">
        <f t="shared" si="122"/>
        <v>13248.969638400002</v>
      </c>
      <c r="I44" s="53">
        <f t="shared" si="122"/>
        <v>13513.949031168002</v>
      </c>
      <c r="J44" s="53">
        <f t="shared" si="122"/>
        <v>13784.228011791361</v>
      </c>
      <c r="K44" s="53">
        <f t="shared" si="122"/>
        <v>14059.91257202719</v>
      </c>
      <c r="L44" s="53">
        <f t="shared" si="122"/>
        <v>14341.110823467734</v>
      </c>
      <c r="M44" s="53">
        <f t="shared" si="122"/>
        <v>14627.933039937088</v>
      </c>
      <c r="N44" s="53">
        <f t="shared" si="122"/>
        <v>14920.491700735831</v>
      </c>
      <c r="O44" s="53">
        <f t="shared" si="122"/>
        <v>15218.901534750548</v>
      </c>
      <c r="P44" s="53">
        <f t="shared" si="122"/>
        <v>15523.27956544556</v>
      </c>
      <c r="Q44" s="53">
        <f t="shared" si="122"/>
        <v>15833.745156754472</v>
      </c>
      <c r="R44" s="53">
        <f t="shared" si="122"/>
        <v>16150.420059889562</v>
      </c>
      <c r="S44" s="53">
        <f t="shared" si="122"/>
        <v>16473.428461087355</v>
      </c>
      <c r="T44" s="53">
        <f t="shared" si="122"/>
        <v>16802.897030309101</v>
      </c>
      <c r="U44" s="53">
        <f t="shared" si="122"/>
        <v>17138.954970915282</v>
      </c>
      <c r="V44" s="53">
        <f t="shared" si="122"/>
        <v>17481.734070333587</v>
      </c>
      <c r="W44" s="53">
        <f t="shared" ref="W44:AF44" si="123">V44*1.02</f>
        <v>17831.368751740258</v>
      </c>
      <c r="X44" s="53">
        <f t="shared" si="123"/>
        <v>18187.996126775062</v>
      </c>
      <c r="Y44" s="53">
        <f t="shared" si="123"/>
        <v>18551.756049310563</v>
      </c>
      <c r="Z44" s="53">
        <f t="shared" si="123"/>
        <v>18922.791170296776</v>
      </c>
      <c r="AA44" s="53">
        <f t="shared" si="123"/>
        <v>19301.246993702713</v>
      </c>
      <c r="AB44" s="53">
        <f t="shared" si="123"/>
        <v>19687.271933576769</v>
      </c>
      <c r="AC44" s="53">
        <f t="shared" si="123"/>
        <v>20081.017372248305</v>
      </c>
      <c r="AD44" s="53">
        <f t="shared" si="123"/>
        <v>20482.63771969327</v>
      </c>
      <c r="AE44" s="53">
        <f t="shared" si="123"/>
        <v>20892.290474087134</v>
      </c>
      <c r="AF44" s="53">
        <f t="shared" si="123"/>
        <v>21310.136283568878</v>
      </c>
      <c r="AG44" s="53">
        <f t="shared" ref="AG44:AP44" si="124">AF44*1.02</f>
        <v>21736.339009240255</v>
      </c>
      <c r="AH44" s="53">
        <f t="shared" si="124"/>
        <v>22171.065789425062</v>
      </c>
      <c r="AI44" s="53">
        <f t="shared" si="124"/>
        <v>22614.487105213564</v>
      </c>
      <c r="AJ44" s="53">
        <f t="shared" si="124"/>
        <v>23066.776847317837</v>
      </c>
      <c r="AK44" s="53">
        <f t="shared" si="124"/>
        <v>23528.112384264194</v>
      </c>
      <c r="AL44" s="53">
        <f t="shared" si="124"/>
        <v>23998.674631949478</v>
      </c>
      <c r="AM44" s="53">
        <f t="shared" si="124"/>
        <v>24478.648124588468</v>
      </c>
      <c r="AN44" s="53">
        <f t="shared" si="124"/>
        <v>24968.221087080237</v>
      </c>
      <c r="AO44" s="53">
        <f t="shared" si="124"/>
        <v>25467.585508821841</v>
      </c>
      <c r="AP44" s="53">
        <f t="shared" si="124"/>
        <v>25976.937218998279</v>
      </c>
      <c r="AQ44" s="126"/>
    </row>
    <row r="45" spans="1:43" x14ac:dyDescent="0.25">
      <c r="A45" s="131">
        <v>14</v>
      </c>
      <c r="B45" s="7" t="s">
        <v>26</v>
      </c>
      <c r="C45" s="53"/>
      <c r="D45" s="53">
        <v>1500</v>
      </c>
      <c r="E45" s="53">
        <f t="shared" ref="E45:V45" si="125">D45*1.02</f>
        <v>1530</v>
      </c>
      <c r="F45" s="53">
        <f t="shared" si="125"/>
        <v>1560.6000000000001</v>
      </c>
      <c r="G45" s="53">
        <f t="shared" si="125"/>
        <v>1591.8120000000001</v>
      </c>
      <c r="H45" s="53">
        <f t="shared" si="125"/>
        <v>1623.6482400000002</v>
      </c>
      <c r="I45" s="53">
        <f t="shared" si="125"/>
        <v>1656.1212048000002</v>
      </c>
      <c r="J45" s="53">
        <f t="shared" si="125"/>
        <v>1689.2436288960002</v>
      </c>
      <c r="K45" s="53">
        <f t="shared" si="125"/>
        <v>1723.0285014739202</v>
      </c>
      <c r="L45" s="53">
        <f t="shared" si="125"/>
        <v>1757.4890715033987</v>
      </c>
      <c r="M45" s="53">
        <f t="shared" si="125"/>
        <v>1792.6388529334668</v>
      </c>
      <c r="N45" s="53">
        <f t="shared" si="125"/>
        <v>1828.491629992136</v>
      </c>
      <c r="O45" s="53">
        <f t="shared" si="125"/>
        <v>1865.0614625919789</v>
      </c>
      <c r="P45" s="53">
        <f t="shared" si="125"/>
        <v>1902.3626918438185</v>
      </c>
      <c r="Q45" s="53">
        <f t="shared" si="125"/>
        <v>1940.409945680695</v>
      </c>
      <c r="R45" s="53">
        <f t="shared" si="125"/>
        <v>1979.218144594309</v>
      </c>
      <c r="S45" s="53">
        <f t="shared" si="125"/>
        <v>2018.8025074861953</v>
      </c>
      <c r="T45" s="53">
        <f t="shared" si="125"/>
        <v>2059.1785576359193</v>
      </c>
      <c r="U45" s="53">
        <f t="shared" si="125"/>
        <v>2100.3621287886376</v>
      </c>
      <c r="V45" s="53">
        <f t="shared" si="125"/>
        <v>2142.3693713644102</v>
      </c>
      <c r="W45" s="53">
        <f t="shared" ref="W45:AF45" si="126">V45*1.02</f>
        <v>2185.2167587916983</v>
      </c>
      <c r="X45" s="53">
        <f t="shared" si="126"/>
        <v>2228.9210939675322</v>
      </c>
      <c r="Y45" s="53">
        <f t="shared" si="126"/>
        <v>2273.4995158468828</v>
      </c>
      <c r="Z45" s="53">
        <f t="shared" si="126"/>
        <v>2318.9695061638204</v>
      </c>
      <c r="AA45" s="53">
        <f t="shared" si="126"/>
        <v>2365.348896287097</v>
      </c>
      <c r="AB45" s="53">
        <f t="shared" si="126"/>
        <v>2412.6558742128391</v>
      </c>
      <c r="AC45" s="53">
        <f t="shared" si="126"/>
        <v>2460.9089916970961</v>
      </c>
      <c r="AD45" s="53">
        <f t="shared" si="126"/>
        <v>2510.1271715310381</v>
      </c>
      <c r="AE45" s="53">
        <f t="shared" si="126"/>
        <v>2560.3297149616587</v>
      </c>
      <c r="AF45" s="53">
        <f t="shared" si="126"/>
        <v>2611.5363092608918</v>
      </c>
      <c r="AG45" s="53">
        <f t="shared" ref="AG45:AP45" si="127">AF45*1.02</f>
        <v>2663.7670354461097</v>
      </c>
      <c r="AH45" s="53">
        <f t="shared" si="127"/>
        <v>2717.0423761550319</v>
      </c>
      <c r="AI45" s="53">
        <f t="shared" si="127"/>
        <v>2771.3832236781327</v>
      </c>
      <c r="AJ45" s="53">
        <f t="shared" si="127"/>
        <v>2826.8108881516955</v>
      </c>
      <c r="AK45" s="53">
        <f t="shared" si="127"/>
        <v>2883.3471059147296</v>
      </c>
      <c r="AL45" s="53">
        <f t="shared" si="127"/>
        <v>2941.0140480330242</v>
      </c>
      <c r="AM45" s="53">
        <f t="shared" si="127"/>
        <v>2999.8343289936847</v>
      </c>
      <c r="AN45" s="53">
        <f t="shared" si="127"/>
        <v>3059.8310155735585</v>
      </c>
      <c r="AO45" s="53">
        <f t="shared" si="127"/>
        <v>3121.0276358850297</v>
      </c>
      <c r="AP45" s="53">
        <f t="shared" si="127"/>
        <v>3183.4481886027302</v>
      </c>
      <c r="AQ45" s="126"/>
    </row>
    <row r="46" spans="1:43" x14ac:dyDescent="0.25">
      <c r="A46" s="133">
        <v>15</v>
      </c>
      <c r="B46" s="25" t="s">
        <v>27</v>
      </c>
      <c r="C46" s="57">
        <f>'Úver A'!B5</f>
        <v>0</v>
      </c>
      <c r="D46" s="57">
        <f>'Úver A'!C5</f>
        <v>10500</v>
      </c>
      <c r="E46" s="57">
        <f>'Úver A'!D5</f>
        <v>9665.2019628627058</v>
      </c>
      <c r="F46" s="57">
        <f>'Úver A'!E5</f>
        <v>8788.664023868545</v>
      </c>
      <c r="G46" s="57">
        <f>'Úver A'!F5</f>
        <v>7868.2991879246783</v>
      </c>
      <c r="H46" s="57">
        <f>'Úver A'!G5</f>
        <v>6901.9161101836162</v>
      </c>
      <c r="I46" s="57">
        <f>'Úver A'!H5</f>
        <v>5887.2138785555035</v>
      </c>
      <c r="J46" s="57">
        <f>'Úver A'!I5</f>
        <v>4821.7765353459827</v>
      </c>
      <c r="K46" s="57">
        <f>'Úver A'!J5</f>
        <v>4953.0673249759875</v>
      </c>
      <c r="L46" s="57">
        <f>'Úver A'!K5</f>
        <v>4679.0419353806719</v>
      </c>
      <c r="M46" s="57">
        <f>'Úver A'!L5</f>
        <v>3261.8107013401323</v>
      </c>
      <c r="N46" s="57">
        <f>'Úver A'!M5</f>
        <v>1773.7179055975671</v>
      </c>
      <c r="O46" s="57">
        <f>'Úver A'!N5</f>
        <v>1571.0185072051618</v>
      </c>
      <c r="P46" s="57">
        <f>'Úver A'!O5</f>
        <v>1358.1841388931425</v>
      </c>
      <c r="Q46" s="57">
        <f>'Úver A'!P5</f>
        <v>1134.7080521655221</v>
      </c>
      <c r="R46" s="57">
        <f>'Úver A'!Q5</f>
        <v>900.05816110152057</v>
      </c>
      <c r="S46" s="57">
        <f>'Úver A'!R5</f>
        <v>653.67577548431905</v>
      </c>
      <c r="T46" s="57">
        <f>'Úver A'!S5</f>
        <v>394.97427058625749</v>
      </c>
      <c r="U46" s="57">
        <f>'Úver A'!T5</f>
        <v>123.33769044329276</v>
      </c>
      <c r="V46" s="57">
        <f>'Úver A'!U5</f>
        <v>3.6379788070917132E-13</v>
      </c>
      <c r="W46" s="57">
        <f>'Úver A'!V5</f>
        <v>0</v>
      </c>
      <c r="X46" s="57">
        <f>'Úver A'!W5</f>
        <v>0</v>
      </c>
      <c r="Y46" s="57">
        <f>'Úver A'!X5</f>
        <v>0</v>
      </c>
      <c r="Z46" s="57">
        <f>'Úver A'!Y5</f>
        <v>0</v>
      </c>
      <c r="AA46" s="57">
        <f>'Úver A'!Z5</f>
        <v>0</v>
      </c>
      <c r="AB46" s="57">
        <f>'Úver A'!AA5</f>
        <v>0</v>
      </c>
      <c r="AC46" s="57">
        <f>'Úver A'!AB5</f>
        <v>0</v>
      </c>
      <c r="AD46" s="57">
        <f>'Úver A'!AC5</f>
        <v>0</v>
      </c>
      <c r="AE46" s="57">
        <f>'Úver A'!AD5</f>
        <v>0</v>
      </c>
      <c r="AF46" s="57">
        <f>'Úver A'!AE5</f>
        <v>0</v>
      </c>
      <c r="AG46" s="57">
        <f>'Úver A'!AF5</f>
        <v>0</v>
      </c>
      <c r="AH46" s="57">
        <f>'Úver A'!AG5</f>
        <v>0</v>
      </c>
      <c r="AI46" s="57">
        <f>'Úver A'!AH5</f>
        <v>0</v>
      </c>
      <c r="AJ46" s="57">
        <f>'Úver A'!AI5</f>
        <v>0</v>
      </c>
      <c r="AK46" s="57">
        <f>'Úver A'!AJ5</f>
        <v>0</v>
      </c>
      <c r="AL46" s="57">
        <f>'Úver A'!AK5</f>
        <v>0</v>
      </c>
      <c r="AM46" s="57">
        <f>'Úver A'!AL5</f>
        <v>0</v>
      </c>
      <c r="AN46" s="57">
        <f>'Úver A'!AM5</f>
        <v>0</v>
      </c>
      <c r="AO46" s="57">
        <f>'Úver A'!AN5</f>
        <v>0</v>
      </c>
      <c r="AP46" s="57">
        <f>'Úver A'!AO5</f>
        <v>0</v>
      </c>
      <c r="AQ46" s="126"/>
    </row>
    <row r="47" spans="1:43" x14ac:dyDescent="0.25">
      <c r="A47" s="131">
        <v>16</v>
      </c>
      <c r="B47" s="7" t="s">
        <v>28</v>
      </c>
      <c r="C47" s="53"/>
      <c r="D47" s="53">
        <f>C47*1.02</f>
        <v>0</v>
      </c>
      <c r="E47" s="53">
        <f t="shared" ref="E47:V47" si="128">D47*1.02</f>
        <v>0</v>
      </c>
      <c r="F47" s="53">
        <f t="shared" si="128"/>
        <v>0</v>
      </c>
      <c r="G47" s="53">
        <f t="shared" si="128"/>
        <v>0</v>
      </c>
      <c r="H47" s="53">
        <f t="shared" si="128"/>
        <v>0</v>
      </c>
      <c r="I47" s="53">
        <f t="shared" si="128"/>
        <v>0</v>
      </c>
      <c r="J47" s="53">
        <f t="shared" si="128"/>
        <v>0</v>
      </c>
      <c r="K47" s="53">
        <f t="shared" si="128"/>
        <v>0</v>
      </c>
      <c r="L47" s="53">
        <f t="shared" si="128"/>
        <v>0</v>
      </c>
      <c r="M47" s="53">
        <f t="shared" si="128"/>
        <v>0</v>
      </c>
      <c r="N47" s="53">
        <f t="shared" si="128"/>
        <v>0</v>
      </c>
      <c r="O47" s="53">
        <f t="shared" si="128"/>
        <v>0</v>
      </c>
      <c r="P47" s="53">
        <f t="shared" si="128"/>
        <v>0</v>
      </c>
      <c r="Q47" s="53">
        <f t="shared" si="128"/>
        <v>0</v>
      </c>
      <c r="R47" s="53">
        <f t="shared" si="128"/>
        <v>0</v>
      </c>
      <c r="S47" s="53">
        <f t="shared" si="128"/>
        <v>0</v>
      </c>
      <c r="T47" s="53">
        <f t="shared" si="128"/>
        <v>0</v>
      </c>
      <c r="U47" s="53">
        <f t="shared" si="128"/>
        <v>0</v>
      </c>
      <c r="V47" s="53">
        <f t="shared" si="128"/>
        <v>0</v>
      </c>
      <c r="W47" s="53">
        <f t="shared" ref="W47:AF47" si="129">V47*1.02</f>
        <v>0</v>
      </c>
      <c r="X47" s="53">
        <f t="shared" si="129"/>
        <v>0</v>
      </c>
      <c r="Y47" s="53">
        <f t="shared" si="129"/>
        <v>0</v>
      </c>
      <c r="Z47" s="53">
        <f t="shared" si="129"/>
        <v>0</v>
      </c>
      <c r="AA47" s="53">
        <f t="shared" si="129"/>
        <v>0</v>
      </c>
      <c r="AB47" s="53">
        <f t="shared" si="129"/>
        <v>0</v>
      </c>
      <c r="AC47" s="53">
        <f t="shared" si="129"/>
        <v>0</v>
      </c>
      <c r="AD47" s="53">
        <f t="shared" si="129"/>
        <v>0</v>
      </c>
      <c r="AE47" s="53">
        <f t="shared" si="129"/>
        <v>0</v>
      </c>
      <c r="AF47" s="53">
        <f t="shared" si="129"/>
        <v>0</v>
      </c>
      <c r="AG47" s="53">
        <f t="shared" ref="AG47:AP47" si="130">AF47*1.02</f>
        <v>0</v>
      </c>
      <c r="AH47" s="53">
        <f t="shared" si="130"/>
        <v>0</v>
      </c>
      <c r="AI47" s="53">
        <f t="shared" si="130"/>
        <v>0</v>
      </c>
      <c r="AJ47" s="53">
        <f t="shared" si="130"/>
        <v>0</v>
      </c>
      <c r="AK47" s="53">
        <f t="shared" si="130"/>
        <v>0</v>
      </c>
      <c r="AL47" s="53">
        <f t="shared" si="130"/>
        <v>0</v>
      </c>
      <c r="AM47" s="53">
        <f t="shared" si="130"/>
        <v>0</v>
      </c>
      <c r="AN47" s="53">
        <f t="shared" si="130"/>
        <v>0</v>
      </c>
      <c r="AO47" s="53">
        <f t="shared" si="130"/>
        <v>0</v>
      </c>
      <c r="AP47" s="53">
        <f t="shared" si="130"/>
        <v>0</v>
      </c>
      <c r="AQ47" s="126"/>
    </row>
    <row r="48" spans="1:43" x14ac:dyDescent="0.25">
      <c r="A48" s="131">
        <v>17</v>
      </c>
      <c r="B48" s="7" t="s">
        <v>29</v>
      </c>
      <c r="C48" s="53"/>
      <c r="D48" s="53">
        <f>C48*1.02</f>
        <v>0</v>
      </c>
      <c r="E48" s="53">
        <f t="shared" ref="E48:V48" si="131">D48*1.02</f>
        <v>0</v>
      </c>
      <c r="F48" s="53">
        <f t="shared" si="131"/>
        <v>0</v>
      </c>
      <c r="G48" s="53">
        <f t="shared" si="131"/>
        <v>0</v>
      </c>
      <c r="H48" s="53">
        <f t="shared" si="131"/>
        <v>0</v>
      </c>
      <c r="I48" s="53">
        <f t="shared" si="131"/>
        <v>0</v>
      </c>
      <c r="J48" s="53">
        <f t="shared" si="131"/>
        <v>0</v>
      </c>
      <c r="K48" s="53">
        <f t="shared" si="131"/>
        <v>0</v>
      </c>
      <c r="L48" s="53">
        <f t="shared" si="131"/>
        <v>0</v>
      </c>
      <c r="M48" s="53">
        <f t="shared" si="131"/>
        <v>0</v>
      </c>
      <c r="N48" s="53">
        <f t="shared" si="131"/>
        <v>0</v>
      </c>
      <c r="O48" s="53">
        <f t="shared" si="131"/>
        <v>0</v>
      </c>
      <c r="P48" s="53">
        <f t="shared" si="131"/>
        <v>0</v>
      </c>
      <c r="Q48" s="53">
        <f t="shared" si="131"/>
        <v>0</v>
      </c>
      <c r="R48" s="53">
        <f t="shared" si="131"/>
        <v>0</v>
      </c>
      <c r="S48" s="53">
        <f t="shared" si="131"/>
        <v>0</v>
      </c>
      <c r="T48" s="53">
        <f t="shared" si="131"/>
        <v>0</v>
      </c>
      <c r="U48" s="53">
        <f t="shared" si="131"/>
        <v>0</v>
      </c>
      <c r="V48" s="53">
        <f t="shared" si="131"/>
        <v>0</v>
      </c>
      <c r="W48" s="53">
        <f t="shared" ref="W48:AF48" si="132">V48*1.02</f>
        <v>0</v>
      </c>
      <c r="X48" s="53">
        <f t="shared" si="132"/>
        <v>0</v>
      </c>
      <c r="Y48" s="53">
        <f t="shared" si="132"/>
        <v>0</v>
      </c>
      <c r="Z48" s="53">
        <f t="shared" si="132"/>
        <v>0</v>
      </c>
      <c r="AA48" s="53">
        <f t="shared" si="132"/>
        <v>0</v>
      </c>
      <c r="AB48" s="53">
        <f t="shared" si="132"/>
        <v>0</v>
      </c>
      <c r="AC48" s="53">
        <f t="shared" si="132"/>
        <v>0</v>
      </c>
      <c r="AD48" s="53">
        <f t="shared" si="132"/>
        <v>0</v>
      </c>
      <c r="AE48" s="53">
        <f t="shared" si="132"/>
        <v>0</v>
      </c>
      <c r="AF48" s="53">
        <f t="shared" si="132"/>
        <v>0</v>
      </c>
      <c r="AG48" s="53">
        <f t="shared" ref="AG48:AP48" si="133">AF48*1.02</f>
        <v>0</v>
      </c>
      <c r="AH48" s="53">
        <f t="shared" si="133"/>
        <v>0</v>
      </c>
      <c r="AI48" s="53">
        <f t="shared" si="133"/>
        <v>0</v>
      </c>
      <c r="AJ48" s="53">
        <f t="shared" si="133"/>
        <v>0</v>
      </c>
      <c r="AK48" s="53">
        <f t="shared" si="133"/>
        <v>0</v>
      </c>
      <c r="AL48" s="53">
        <f t="shared" si="133"/>
        <v>0</v>
      </c>
      <c r="AM48" s="53">
        <f t="shared" si="133"/>
        <v>0</v>
      </c>
      <c r="AN48" s="53">
        <f t="shared" si="133"/>
        <v>0</v>
      </c>
      <c r="AO48" s="53">
        <f t="shared" si="133"/>
        <v>0</v>
      </c>
      <c r="AP48" s="53">
        <f t="shared" si="133"/>
        <v>0</v>
      </c>
      <c r="AQ48" s="126"/>
    </row>
    <row r="49" spans="1:43" x14ac:dyDescent="0.25">
      <c r="A49" s="135"/>
      <c r="B49" s="23" t="s">
        <v>30</v>
      </c>
      <c r="C49" s="56">
        <f>SUM(C28,C29,C30,C43,C44,C45,C46,C47,C48)</f>
        <v>121393.12</v>
      </c>
      <c r="D49" s="56">
        <f>SUM(D28,D29,D30,D43,D44,D45,D46,D47,D48)</f>
        <v>135820.98239999998</v>
      </c>
      <c r="E49" s="56">
        <f t="shared" ref="E49:V49" si="134">SUM(E28,E29,E30,E43,E44,E45,E46,E47,E48)</f>
        <v>137492.60401086271</v>
      </c>
      <c r="F49" s="56">
        <f t="shared" si="134"/>
        <v>139172.61411282857</v>
      </c>
      <c r="G49" s="56">
        <f t="shared" si="134"/>
        <v>140859.92827866389</v>
      </c>
      <c r="H49" s="56">
        <f t="shared" si="134"/>
        <v>142553.37778273763</v>
      </c>
      <c r="I49" s="56">
        <f t="shared" si="134"/>
        <v>144251.7047845606</v>
      </c>
      <c r="J49" s="56">
        <f t="shared" si="134"/>
        <v>145953.55725947116</v>
      </c>
      <c r="K49" s="56">
        <f t="shared" si="134"/>
        <v>148907.4836635837</v>
      </c>
      <c r="L49" s="56">
        <f t="shared" si="134"/>
        <v>151512.54660076051</v>
      </c>
      <c r="M49" s="56">
        <f t="shared" si="134"/>
        <v>153031.98546002762</v>
      </c>
      <c r="N49" s="56">
        <f t="shared" si="134"/>
        <v>154539.29615945878</v>
      </c>
      <c r="O49" s="56">
        <f t="shared" si="134"/>
        <v>157391.9083261436</v>
      </c>
      <c r="P49" s="56">
        <f t="shared" si="134"/>
        <v>160295.49175421038</v>
      </c>
      <c r="Q49" s="56">
        <f t="shared" si="134"/>
        <v>163250.7618197891</v>
      </c>
      <c r="R49" s="56">
        <f t="shared" si="134"/>
        <v>166258.43300407752</v>
      </c>
      <c r="S49" s="56">
        <f t="shared" si="134"/>
        <v>169319.21811531988</v>
      </c>
      <c r="T49" s="56">
        <f t="shared" si="134"/>
        <v>172433.82745721852</v>
      </c>
      <c r="U49" s="56">
        <f t="shared" si="134"/>
        <v>175602.96794080822</v>
      </c>
      <c r="V49" s="56">
        <f t="shared" si="134"/>
        <v>178989.22285537221</v>
      </c>
      <c r="W49" s="56">
        <f t="shared" ref="W49" si="135">SUM(W28,W29,W30,W43,W44,W45,W46,W47,W48)</f>
        <v>182569.00731247966</v>
      </c>
      <c r="X49" s="56">
        <f t="shared" ref="X49" si="136">SUM(X28,X29,X30,X43,X44,X45,X46,X47,X48)</f>
        <v>186220.38745872924</v>
      </c>
      <c r="Y49" s="56">
        <f t="shared" ref="Y49" si="137">SUM(Y28,Y29,Y30,Y43,Y44,Y45,Y46,Y47,Y48)</f>
        <v>189944.79520790384</v>
      </c>
      <c r="Z49" s="56">
        <f t="shared" ref="Z49" si="138">SUM(Z28,Z29,Z30,Z43,Z44,Z45,Z46,Z47,Z48)</f>
        <v>193743.69111206193</v>
      </c>
      <c r="AA49" s="56">
        <f t="shared" ref="AA49" si="139">SUM(AA28,AA29,AA30,AA43,AA44,AA45,AA46,AA47,AA48)</f>
        <v>197618.56493430314</v>
      </c>
      <c r="AB49" s="56">
        <f t="shared" ref="AB49" si="140">SUM(AB28,AB29,AB30,AB43,AB44,AB45,AB46,AB47,AB48)</f>
        <v>201570.93623298919</v>
      </c>
      <c r="AC49" s="56">
        <f t="shared" ref="AC49" si="141">SUM(AC28,AC29,AC30,AC43,AC44,AC45,AC46,AC47,AC48)</f>
        <v>205602.35495764902</v>
      </c>
      <c r="AD49" s="56">
        <f t="shared" ref="AD49" si="142">SUM(AD28,AD29,AD30,AD43,AD44,AD45,AD46,AD47,AD48)</f>
        <v>209714.40205680198</v>
      </c>
      <c r="AE49" s="56">
        <f t="shared" ref="AE49" si="143">SUM(AE28,AE29,AE30,AE43,AE44,AE45,AE46,AE47,AE48)</f>
        <v>213908.69009793803</v>
      </c>
      <c r="AF49" s="56">
        <f t="shared" ref="AF49" si="144">SUM(AF28,AF29,AF30,AF43,AF44,AF45,AF46,AF47,AF48)</f>
        <v>218186.86389989677</v>
      </c>
      <c r="AG49" s="56">
        <f t="shared" ref="AG49" si="145">SUM(AG28,AG29,AG30,AG43,AG44,AG45,AG46,AG47,AG48)</f>
        <v>222550.60117789471</v>
      </c>
      <c r="AH49" s="56">
        <f t="shared" ref="AH49" si="146">SUM(AH28,AH29,AH30,AH43,AH44,AH45,AH46,AH47,AH48)</f>
        <v>227001.61320145265</v>
      </c>
      <c r="AI49" s="56">
        <f t="shared" ref="AI49" si="147">SUM(AI28,AI29,AI30,AI43,AI44,AI45,AI46,AI47,AI48)</f>
        <v>231541.64546548165</v>
      </c>
      <c r="AJ49" s="56">
        <f t="shared" ref="AJ49" si="148">SUM(AJ28,AJ29,AJ30,AJ43,AJ44,AJ45,AJ46,AJ47,AJ48)</f>
        <v>236172.4783747913</v>
      </c>
      <c r="AK49" s="56">
        <f t="shared" ref="AK49" si="149">SUM(AK28,AK29,AK30,AK43,AK44,AK45,AK46,AK47,AK48)</f>
        <v>240895.92794228712</v>
      </c>
      <c r="AL49" s="56">
        <f t="shared" ref="AL49" si="150">SUM(AL28,AL29,AL30,AL43,AL44,AL45,AL46,AL47,AL48)</f>
        <v>245713.84650113288</v>
      </c>
      <c r="AM49" s="56">
        <f t="shared" ref="AM49" si="151">SUM(AM28,AM29,AM30,AM43,AM44,AM45,AM46,AM47,AM48)</f>
        <v>250628.12343115557</v>
      </c>
      <c r="AN49" s="56">
        <f t="shared" ref="AN49" si="152">SUM(AN28,AN29,AN30,AN43,AN44,AN45,AN46,AN47,AN48)</f>
        <v>255640.68589977865</v>
      </c>
      <c r="AO49" s="56">
        <f t="shared" ref="AO49" si="153">SUM(AO28,AO29,AO30,AO43,AO44,AO45,AO46,AO47,AO48)</f>
        <v>260753.49961777427</v>
      </c>
      <c r="AP49" s="56">
        <f t="shared" ref="AP49" si="154">SUM(AP28,AP29,AP30,AP43,AP44,AP45,AP46,AP47,AP48)</f>
        <v>265968.56961012975</v>
      </c>
      <c r="AQ49" s="126"/>
    </row>
    <row r="50" spans="1:43" x14ac:dyDescent="0.25">
      <c r="A50" s="30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26"/>
    </row>
    <row r="51" spans="1:43" x14ac:dyDescent="0.25">
      <c r="A51" s="30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26"/>
    </row>
    <row r="52" spans="1:43" ht="15.75" thickBot="1" x14ac:dyDescent="0.3">
      <c r="A52" s="306"/>
      <c r="B52" s="17" t="s">
        <v>31</v>
      </c>
      <c r="C52" s="17">
        <f>$C$6</f>
        <v>2020</v>
      </c>
      <c r="D52" s="17">
        <f>C52+1</f>
        <v>2021</v>
      </c>
      <c r="E52" s="17">
        <f t="shared" ref="E52:Y52" si="155">D52+1</f>
        <v>2022</v>
      </c>
      <c r="F52" s="17">
        <f t="shared" si="155"/>
        <v>2023</v>
      </c>
      <c r="G52" s="17">
        <f t="shared" si="155"/>
        <v>2024</v>
      </c>
      <c r="H52" s="17">
        <f t="shared" si="155"/>
        <v>2025</v>
      </c>
      <c r="I52" s="17">
        <f t="shared" si="155"/>
        <v>2026</v>
      </c>
      <c r="J52" s="17">
        <f t="shared" si="155"/>
        <v>2027</v>
      </c>
      <c r="K52" s="17">
        <f t="shared" si="155"/>
        <v>2028</v>
      </c>
      <c r="L52" s="17">
        <f t="shared" si="155"/>
        <v>2029</v>
      </c>
      <c r="M52" s="17">
        <f t="shared" si="155"/>
        <v>2030</v>
      </c>
      <c r="N52" s="17">
        <f t="shared" si="155"/>
        <v>2031</v>
      </c>
      <c r="O52" s="17">
        <f t="shared" si="155"/>
        <v>2032</v>
      </c>
      <c r="P52" s="17">
        <f t="shared" si="155"/>
        <v>2033</v>
      </c>
      <c r="Q52" s="17">
        <f t="shared" si="155"/>
        <v>2034</v>
      </c>
      <c r="R52" s="17">
        <f t="shared" si="155"/>
        <v>2035</v>
      </c>
      <c r="S52" s="17">
        <f t="shared" si="155"/>
        <v>2036</v>
      </c>
      <c r="T52" s="17">
        <f t="shared" si="155"/>
        <v>2037</v>
      </c>
      <c r="U52" s="17">
        <f t="shared" si="155"/>
        <v>2038</v>
      </c>
      <c r="V52" s="17">
        <f t="shared" si="155"/>
        <v>2039</v>
      </c>
      <c r="W52" s="17">
        <f t="shared" si="155"/>
        <v>2040</v>
      </c>
      <c r="X52" s="17">
        <f t="shared" si="155"/>
        <v>2041</v>
      </c>
      <c r="Y52" s="17">
        <f t="shared" si="155"/>
        <v>2042</v>
      </c>
      <c r="Z52" s="17">
        <f t="shared" ref="Z52:AP52" si="156">Y52+1</f>
        <v>2043</v>
      </c>
      <c r="AA52" s="17">
        <f t="shared" si="156"/>
        <v>2044</v>
      </c>
      <c r="AB52" s="17">
        <f t="shared" si="156"/>
        <v>2045</v>
      </c>
      <c r="AC52" s="17">
        <f t="shared" si="156"/>
        <v>2046</v>
      </c>
      <c r="AD52" s="17">
        <f t="shared" si="156"/>
        <v>2047</v>
      </c>
      <c r="AE52" s="17">
        <f t="shared" si="156"/>
        <v>2048</v>
      </c>
      <c r="AF52" s="17">
        <f t="shared" si="156"/>
        <v>2049</v>
      </c>
      <c r="AG52" s="17">
        <f t="shared" si="156"/>
        <v>2050</v>
      </c>
      <c r="AH52" s="17">
        <f t="shared" si="156"/>
        <v>2051</v>
      </c>
      <c r="AI52" s="17">
        <f t="shared" si="156"/>
        <v>2052</v>
      </c>
      <c r="AJ52" s="17">
        <f t="shared" si="156"/>
        <v>2053</v>
      </c>
      <c r="AK52" s="17">
        <f t="shared" si="156"/>
        <v>2054</v>
      </c>
      <c r="AL52" s="17">
        <f t="shared" si="156"/>
        <v>2055</v>
      </c>
      <c r="AM52" s="17">
        <f t="shared" si="156"/>
        <v>2056</v>
      </c>
      <c r="AN52" s="17">
        <f t="shared" si="156"/>
        <v>2057</v>
      </c>
      <c r="AO52" s="17">
        <f t="shared" si="156"/>
        <v>2058</v>
      </c>
      <c r="AP52" s="17">
        <f t="shared" si="156"/>
        <v>2059</v>
      </c>
      <c r="AQ52" s="126"/>
    </row>
    <row r="53" spans="1:43" x14ac:dyDescent="0.25">
      <c r="A53" s="308"/>
      <c r="B53" s="1" t="s">
        <v>129</v>
      </c>
      <c r="C53" s="2">
        <v>1</v>
      </c>
      <c r="D53" s="2">
        <v>2</v>
      </c>
      <c r="E53" s="2">
        <v>3</v>
      </c>
      <c r="F53" s="2">
        <v>4</v>
      </c>
      <c r="G53" s="2">
        <v>5</v>
      </c>
      <c r="H53" s="2">
        <v>6</v>
      </c>
      <c r="I53" s="2">
        <v>7</v>
      </c>
      <c r="J53" s="2">
        <v>8</v>
      </c>
      <c r="K53" s="2">
        <v>9</v>
      </c>
      <c r="L53" s="2">
        <v>10</v>
      </c>
      <c r="M53" s="2">
        <v>11</v>
      </c>
      <c r="N53" s="2">
        <v>12</v>
      </c>
      <c r="O53" s="2">
        <v>13</v>
      </c>
      <c r="P53" s="2">
        <v>14</v>
      </c>
      <c r="Q53" s="2">
        <v>15</v>
      </c>
      <c r="R53" s="2">
        <v>16</v>
      </c>
      <c r="S53" s="2">
        <v>17</v>
      </c>
      <c r="T53" s="2">
        <v>18</v>
      </c>
      <c r="U53" s="2">
        <v>19</v>
      </c>
      <c r="V53" s="2">
        <v>20</v>
      </c>
      <c r="W53" s="2">
        <v>21</v>
      </c>
      <c r="X53" s="2">
        <v>22</v>
      </c>
      <c r="Y53" s="2">
        <v>23</v>
      </c>
      <c r="Z53" s="2">
        <v>24</v>
      </c>
      <c r="AA53" s="2">
        <v>25</v>
      </c>
      <c r="AB53" s="2">
        <v>26</v>
      </c>
      <c r="AC53" s="2">
        <v>27</v>
      </c>
      <c r="AD53" s="2">
        <v>28</v>
      </c>
      <c r="AE53" s="2">
        <v>29</v>
      </c>
      <c r="AF53" s="2">
        <v>30</v>
      </c>
      <c r="AG53" s="2">
        <v>31</v>
      </c>
      <c r="AH53" s="2">
        <v>32</v>
      </c>
      <c r="AI53" s="2">
        <v>33</v>
      </c>
      <c r="AJ53" s="2">
        <v>34</v>
      </c>
      <c r="AK53" s="2">
        <v>35</v>
      </c>
      <c r="AL53" s="2">
        <v>36</v>
      </c>
      <c r="AM53" s="2">
        <v>37</v>
      </c>
      <c r="AN53" s="2">
        <v>38</v>
      </c>
      <c r="AO53" s="2">
        <v>39</v>
      </c>
      <c r="AP53" s="2">
        <v>40</v>
      </c>
      <c r="AQ53" s="126"/>
    </row>
    <row r="54" spans="1:43" x14ac:dyDescent="0.25">
      <c r="A54" s="131">
        <v>18</v>
      </c>
      <c r="B54" s="7" t="s">
        <v>34</v>
      </c>
      <c r="C54" s="53">
        <v>3500</v>
      </c>
      <c r="D54" s="53">
        <f>C54*1.02</f>
        <v>3570</v>
      </c>
      <c r="E54" s="53">
        <f t="shared" ref="E54:V54" si="157">D54*1.02</f>
        <v>3641.4</v>
      </c>
      <c r="F54" s="53">
        <f t="shared" si="157"/>
        <v>3714.2280000000001</v>
      </c>
      <c r="G54" s="53">
        <f t="shared" si="157"/>
        <v>3788.5125600000001</v>
      </c>
      <c r="H54" s="53">
        <f t="shared" si="157"/>
        <v>3864.2828112000002</v>
      </c>
      <c r="I54" s="53">
        <f t="shared" si="157"/>
        <v>3941.5684674240001</v>
      </c>
      <c r="J54" s="53">
        <f t="shared" si="157"/>
        <v>4020.3998367724803</v>
      </c>
      <c r="K54" s="53">
        <f t="shared" si="157"/>
        <v>4100.8078335079299</v>
      </c>
      <c r="L54" s="53">
        <f t="shared" si="157"/>
        <v>4182.8239901780889</v>
      </c>
      <c r="M54" s="53">
        <f t="shared" si="157"/>
        <v>4266.4804699816505</v>
      </c>
      <c r="N54" s="53">
        <f t="shared" si="157"/>
        <v>4351.8100793812837</v>
      </c>
      <c r="O54" s="53">
        <f t="shared" si="157"/>
        <v>4438.846280968909</v>
      </c>
      <c r="P54" s="53">
        <f t="shared" si="157"/>
        <v>4527.6232065882868</v>
      </c>
      <c r="Q54" s="53">
        <f t="shared" si="157"/>
        <v>4618.1756707200529</v>
      </c>
      <c r="R54" s="53">
        <f t="shared" si="157"/>
        <v>4710.5391841344544</v>
      </c>
      <c r="S54" s="53">
        <f t="shared" si="157"/>
        <v>4804.7499678171434</v>
      </c>
      <c r="T54" s="53">
        <f t="shared" si="157"/>
        <v>4900.8449671734861</v>
      </c>
      <c r="U54" s="53">
        <f t="shared" si="157"/>
        <v>4998.8618665169561</v>
      </c>
      <c r="V54" s="53">
        <f t="shared" si="157"/>
        <v>5098.8391038472955</v>
      </c>
      <c r="W54" s="53">
        <f t="shared" ref="W54:AF54" si="158">V54*1.02</f>
        <v>5200.8158859242412</v>
      </c>
      <c r="X54" s="53">
        <f t="shared" si="158"/>
        <v>5304.8322036427262</v>
      </c>
      <c r="Y54" s="53">
        <f t="shared" si="158"/>
        <v>5410.9288477155806</v>
      </c>
      <c r="Z54" s="53">
        <f t="shared" si="158"/>
        <v>5519.1474246698926</v>
      </c>
      <c r="AA54" s="53">
        <f t="shared" si="158"/>
        <v>5629.5303731632903</v>
      </c>
      <c r="AB54" s="53">
        <f t="shared" si="158"/>
        <v>5742.120980626556</v>
      </c>
      <c r="AC54" s="53">
        <f t="shared" si="158"/>
        <v>5856.9634002390876</v>
      </c>
      <c r="AD54" s="53">
        <f t="shared" si="158"/>
        <v>5974.1026682438696</v>
      </c>
      <c r="AE54" s="53">
        <f t="shared" si="158"/>
        <v>6093.5847216087468</v>
      </c>
      <c r="AF54" s="53">
        <f t="shared" si="158"/>
        <v>6215.4564160409218</v>
      </c>
      <c r="AG54" s="53">
        <f t="shared" ref="AG54:AP54" si="159">AF54*1.02</f>
        <v>6339.7655443617405</v>
      </c>
      <c r="AH54" s="53">
        <f t="shared" si="159"/>
        <v>6466.5608552489757</v>
      </c>
      <c r="AI54" s="53">
        <f t="shared" si="159"/>
        <v>6595.892072353955</v>
      </c>
      <c r="AJ54" s="53">
        <f t="shared" si="159"/>
        <v>6727.8099138010339</v>
      </c>
      <c r="AK54" s="53">
        <f t="shared" si="159"/>
        <v>6862.3661120770548</v>
      </c>
      <c r="AL54" s="53">
        <f t="shared" si="159"/>
        <v>6999.6134343185959</v>
      </c>
      <c r="AM54" s="53">
        <f t="shared" si="159"/>
        <v>7139.6057030049678</v>
      </c>
      <c r="AN54" s="53">
        <f t="shared" si="159"/>
        <v>7282.3978170650671</v>
      </c>
      <c r="AO54" s="53">
        <f t="shared" si="159"/>
        <v>7428.0457734063684</v>
      </c>
      <c r="AP54" s="53">
        <f t="shared" si="159"/>
        <v>7576.6066888744963</v>
      </c>
      <c r="AQ54" s="126"/>
    </row>
    <row r="55" spans="1:43" x14ac:dyDescent="0.25">
      <c r="A55" s="131">
        <v>19</v>
      </c>
      <c r="B55" s="7" t="s">
        <v>33</v>
      </c>
      <c r="C55" s="53"/>
      <c r="D55" s="53">
        <f>C55*1.02</f>
        <v>0</v>
      </c>
      <c r="E55" s="53">
        <f t="shared" ref="E55:V55" si="160">D55*1.02</f>
        <v>0</v>
      </c>
      <c r="F55" s="53">
        <f t="shared" si="160"/>
        <v>0</v>
      </c>
      <c r="G55" s="53">
        <f t="shared" si="160"/>
        <v>0</v>
      </c>
      <c r="H55" s="53">
        <f t="shared" si="160"/>
        <v>0</v>
      </c>
      <c r="I55" s="53">
        <f t="shared" si="160"/>
        <v>0</v>
      </c>
      <c r="J55" s="53">
        <f t="shared" si="160"/>
        <v>0</v>
      </c>
      <c r="K55" s="53">
        <f t="shared" si="160"/>
        <v>0</v>
      </c>
      <c r="L55" s="53">
        <f t="shared" si="160"/>
        <v>0</v>
      </c>
      <c r="M55" s="53">
        <f t="shared" si="160"/>
        <v>0</v>
      </c>
      <c r="N55" s="53">
        <f t="shared" si="160"/>
        <v>0</v>
      </c>
      <c r="O55" s="53">
        <f t="shared" si="160"/>
        <v>0</v>
      </c>
      <c r="P55" s="53">
        <f t="shared" si="160"/>
        <v>0</v>
      </c>
      <c r="Q55" s="53">
        <f t="shared" si="160"/>
        <v>0</v>
      </c>
      <c r="R55" s="53">
        <f t="shared" si="160"/>
        <v>0</v>
      </c>
      <c r="S55" s="53">
        <f t="shared" si="160"/>
        <v>0</v>
      </c>
      <c r="T55" s="53">
        <f t="shared" si="160"/>
        <v>0</v>
      </c>
      <c r="U55" s="53">
        <f t="shared" si="160"/>
        <v>0</v>
      </c>
      <c r="V55" s="53">
        <f t="shared" si="160"/>
        <v>0</v>
      </c>
      <c r="W55" s="53">
        <f t="shared" ref="W55:AF55" si="161">V55*1.02</f>
        <v>0</v>
      </c>
      <c r="X55" s="53">
        <f t="shared" si="161"/>
        <v>0</v>
      </c>
      <c r="Y55" s="53">
        <f t="shared" si="161"/>
        <v>0</v>
      </c>
      <c r="Z55" s="53">
        <f t="shared" si="161"/>
        <v>0</v>
      </c>
      <c r="AA55" s="53">
        <f t="shared" si="161"/>
        <v>0</v>
      </c>
      <c r="AB55" s="53">
        <f t="shared" si="161"/>
        <v>0</v>
      </c>
      <c r="AC55" s="53">
        <f t="shared" si="161"/>
        <v>0</v>
      </c>
      <c r="AD55" s="53">
        <f t="shared" si="161"/>
        <v>0</v>
      </c>
      <c r="AE55" s="53">
        <f t="shared" si="161"/>
        <v>0</v>
      </c>
      <c r="AF55" s="53">
        <f t="shared" si="161"/>
        <v>0</v>
      </c>
      <c r="AG55" s="53">
        <f t="shared" ref="AG55:AP55" si="162">AF55*1.02</f>
        <v>0</v>
      </c>
      <c r="AH55" s="53">
        <f t="shared" si="162"/>
        <v>0</v>
      </c>
      <c r="AI55" s="53">
        <f t="shared" si="162"/>
        <v>0</v>
      </c>
      <c r="AJ55" s="53">
        <f t="shared" si="162"/>
        <v>0</v>
      </c>
      <c r="AK55" s="53">
        <f t="shared" si="162"/>
        <v>0</v>
      </c>
      <c r="AL55" s="53">
        <f t="shared" si="162"/>
        <v>0</v>
      </c>
      <c r="AM55" s="53">
        <f t="shared" si="162"/>
        <v>0</v>
      </c>
      <c r="AN55" s="53">
        <f t="shared" si="162"/>
        <v>0</v>
      </c>
      <c r="AO55" s="53">
        <f t="shared" si="162"/>
        <v>0</v>
      </c>
      <c r="AP55" s="53">
        <f t="shared" si="162"/>
        <v>0</v>
      </c>
      <c r="AQ55" s="126"/>
    </row>
    <row r="56" spans="1:43" x14ac:dyDescent="0.25">
      <c r="A56" s="131">
        <v>20</v>
      </c>
      <c r="B56" s="7" t="s">
        <v>32</v>
      </c>
      <c r="C56" s="53">
        <v>150000</v>
      </c>
      <c r="D56" s="53">
        <f>C56*1.02</f>
        <v>153000</v>
      </c>
      <c r="E56" s="53">
        <f t="shared" ref="E56:V56" si="163">D56*1.02</f>
        <v>156060</v>
      </c>
      <c r="F56" s="53">
        <f t="shared" si="163"/>
        <v>159181.20000000001</v>
      </c>
      <c r="G56" s="53">
        <f t="shared" si="163"/>
        <v>162364.82400000002</v>
      </c>
      <c r="H56" s="53">
        <f t="shared" si="163"/>
        <v>165612.12048000001</v>
      </c>
      <c r="I56" s="53">
        <f t="shared" si="163"/>
        <v>168924.36288960002</v>
      </c>
      <c r="J56" s="53">
        <f t="shared" si="163"/>
        <v>172302.85014739202</v>
      </c>
      <c r="K56" s="53">
        <f t="shared" si="163"/>
        <v>175748.90715033986</v>
      </c>
      <c r="L56" s="53">
        <f t="shared" si="163"/>
        <v>179263.88529334666</v>
      </c>
      <c r="M56" s="53">
        <f t="shared" si="163"/>
        <v>182849.16299921359</v>
      </c>
      <c r="N56" s="53">
        <f t="shared" si="163"/>
        <v>186506.14625919785</v>
      </c>
      <c r="O56" s="53">
        <f t="shared" si="163"/>
        <v>190236.26918438182</v>
      </c>
      <c r="P56" s="53">
        <f t="shared" si="163"/>
        <v>194040.99456806947</v>
      </c>
      <c r="Q56" s="53">
        <f t="shared" si="163"/>
        <v>197921.81445943087</v>
      </c>
      <c r="R56" s="53">
        <f t="shared" si="163"/>
        <v>201880.2507486195</v>
      </c>
      <c r="S56" s="53">
        <f t="shared" si="163"/>
        <v>205917.85576359188</v>
      </c>
      <c r="T56" s="53">
        <f t="shared" si="163"/>
        <v>210036.21287886373</v>
      </c>
      <c r="U56" s="53">
        <f t="shared" si="163"/>
        <v>214236.937136441</v>
      </c>
      <c r="V56" s="53">
        <f t="shared" si="163"/>
        <v>218521.67587916984</v>
      </c>
      <c r="W56" s="53">
        <f t="shared" ref="W56:AF56" si="164">V56*1.02</f>
        <v>222892.10939675325</v>
      </c>
      <c r="X56" s="53">
        <f t="shared" si="164"/>
        <v>227349.95158468833</v>
      </c>
      <c r="Y56" s="53">
        <f t="shared" si="164"/>
        <v>231896.95061638209</v>
      </c>
      <c r="Z56" s="53">
        <f t="shared" si="164"/>
        <v>236534.88962870973</v>
      </c>
      <c r="AA56" s="53">
        <f t="shared" si="164"/>
        <v>241265.58742128394</v>
      </c>
      <c r="AB56" s="53">
        <f t="shared" si="164"/>
        <v>246090.89916970962</v>
      </c>
      <c r="AC56" s="53">
        <f t="shared" si="164"/>
        <v>251012.71715310382</v>
      </c>
      <c r="AD56" s="53">
        <f t="shared" si="164"/>
        <v>256032.9714961659</v>
      </c>
      <c r="AE56" s="53">
        <f t="shared" si="164"/>
        <v>261153.63092608922</v>
      </c>
      <c r="AF56" s="53">
        <f t="shared" si="164"/>
        <v>266376.70354461099</v>
      </c>
      <c r="AG56" s="53">
        <f t="shared" ref="AG56:AP56" si="165">AF56*1.02</f>
        <v>271704.2376155032</v>
      </c>
      <c r="AH56" s="53">
        <f t="shared" si="165"/>
        <v>277138.32236781326</v>
      </c>
      <c r="AI56" s="53">
        <f t="shared" si="165"/>
        <v>282681.08881516953</v>
      </c>
      <c r="AJ56" s="53">
        <f t="shared" si="165"/>
        <v>288334.71059147292</v>
      </c>
      <c r="AK56" s="53">
        <f t="shared" si="165"/>
        <v>294101.40480330237</v>
      </c>
      <c r="AL56" s="53">
        <f t="shared" si="165"/>
        <v>299983.4328993684</v>
      </c>
      <c r="AM56" s="53">
        <f t="shared" si="165"/>
        <v>305983.10155735578</v>
      </c>
      <c r="AN56" s="53">
        <f t="shared" si="165"/>
        <v>312102.76358850289</v>
      </c>
      <c r="AO56" s="53">
        <f t="shared" si="165"/>
        <v>318344.81886027294</v>
      </c>
      <c r="AP56" s="53">
        <f t="shared" si="165"/>
        <v>324711.71523747838</v>
      </c>
      <c r="AQ56" s="126"/>
    </row>
    <row r="57" spans="1:43" x14ac:dyDescent="0.25">
      <c r="A57" s="133"/>
      <c r="B57" s="21" t="s">
        <v>35</v>
      </c>
      <c r="C57" s="55">
        <f>SUM(C54:C56)</f>
        <v>153500</v>
      </c>
      <c r="D57" s="55">
        <f>SUM(D54:D56)</f>
        <v>156570</v>
      </c>
      <c r="E57" s="55">
        <f t="shared" ref="E57:V57" si="166">SUM(E54:E56)</f>
        <v>159701.4</v>
      </c>
      <c r="F57" s="55">
        <f t="shared" si="166"/>
        <v>162895.42800000001</v>
      </c>
      <c r="G57" s="55">
        <f t="shared" si="166"/>
        <v>166153.33656000003</v>
      </c>
      <c r="H57" s="55">
        <f t="shared" si="166"/>
        <v>169476.40329120003</v>
      </c>
      <c r="I57" s="55">
        <f t="shared" si="166"/>
        <v>172865.931357024</v>
      </c>
      <c r="J57" s="55">
        <f t="shared" si="166"/>
        <v>176323.24998416449</v>
      </c>
      <c r="K57" s="55">
        <f t="shared" si="166"/>
        <v>179849.71498384778</v>
      </c>
      <c r="L57" s="55">
        <f t="shared" si="166"/>
        <v>183446.70928352475</v>
      </c>
      <c r="M57" s="55">
        <f t="shared" si="166"/>
        <v>187115.64346919523</v>
      </c>
      <c r="N57" s="55">
        <f t="shared" si="166"/>
        <v>190857.95633857913</v>
      </c>
      <c r="O57" s="55">
        <f t="shared" si="166"/>
        <v>194675.11546535074</v>
      </c>
      <c r="P57" s="55">
        <f t="shared" si="166"/>
        <v>198568.61777465776</v>
      </c>
      <c r="Q57" s="55">
        <f t="shared" si="166"/>
        <v>202539.99013015092</v>
      </c>
      <c r="R57" s="55">
        <f t="shared" si="166"/>
        <v>206590.78993275395</v>
      </c>
      <c r="S57" s="55">
        <f t="shared" si="166"/>
        <v>210722.60573140901</v>
      </c>
      <c r="T57" s="55">
        <f t="shared" si="166"/>
        <v>214937.05784603723</v>
      </c>
      <c r="U57" s="55">
        <f t="shared" si="166"/>
        <v>219235.79900295797</v>
      </c>
      <c r="V57" s="55">
        <f t="shared" si="166"/>
        <v>223620.51498301714</v>
      </c>
      <c r="W57" s="55">
        <f t="shared" ref="W57" si="167">SUM(W54:W56)</f>
        <v>228092.92528267749</v>
      </c>
      <c r="X57" s="55">
        <f t="shared" ref="X57" si="168">SUM(X54:X56)</f>
        <v>232654.78378833106</v>
      </c>
      <c r="Y57" s="55">
        <f t="shared" ref="Y57" si="169">SUM(Y54:Y56)</f>
        <v>237307.87946409767</v>
      </c>
      <c r="Z57" s="55">
        <f t="shared" ref="Z57" si="170">SUM(Z54:Z56)</f>
        <v>242054.03705337964</v>
      </c>
      <c r="AA57" s="55">
        <f t="shared" ref="AA57" si="171">SUM(AA54:AA56)</f>
        <v>246895.11779444723</v>
      </c>
      <c r="AB57" s="55">
        <f t="shared" ref="AB57" si="172">SUM(AB54:AB56)</f>
        <v>251833.02015033617</v>
      </c>
      <c r="AC57" s="55">
        <f t="shared" ref="AC57" si="173">SUM(AC54:AC56)</f>
        <v>256869.68055334291</v>
      </c>
      <c r="AD57" s="55">
        <f t="shared" ref="AD57" si="174">SUM(AD54:AD56)</f>
        <v>262007.07416440977</v>
      </c>
      <c r="AE57" s="55">
        <f t="shared" ref="AE57" si="175">SUM(AE54:AE56)</f>
        <v>267247.21564769797</v>
      </c>
      <c r="AF57" s="55">
        <f t="shared" ref="AF57" si="176">SUM(AF54:AF56)</f>
        <v>272592.15996065194</v>
      </c>
      <c r="AG57" s="55">
        <f t="shared" ref="AG57" si="177">SUM(AG54:AG56)</f>
        <v>278044.00315986492</v>
      </c>
      <c r="AH57" s="55">
        <f t="shared" ref="AH57" si="178">SUM(AH54:AH56)</f>
        <v>283604.88322306226</v>
      </c>
      <c r="AI57" s="55">
        <f t="shared" ref="AI57" si="179">SUM(AI54:AI56)</f>
        <v>289276.9808875235</v>
      </c>
      <c r="AJ57" s="55">
        <f t="shared" ref="AJ57" si="180">SUM(AJ54:AJ56)</f>
        <v>295062.52050527395</v>
      </c>
      <c r="AK57" s="55">
        <f t="shared" ref="AK57" si="181">SUM(AK54:AK56)</f>
        <v>300963.7709153794</v>
      </c>
      <c r="AL57" s="55">
        <f t="shared" ref="AL57" si="182">SUM(AL54:AL56)</f>
        <v>306983.04633368697</v>
      </c>
      <c r="AM57" s="55">
        <f t="shared" ref="AM57" si="183">SUM(AM54:AM56)</f>
        <v>313122.70726036077</v>
      </c>
      <c r="AN57" s="55">
        <f t="shared" ref="AN57" si="184">SUM(AN54:AN56)</f>
        <v>319385.16140556795</v>
      </c>
      <c r="AO57" s="55">
        <f t="shared" ref="AO57" si="185">SUM(AO54:AO56)</f>
        <v>325772.86463367933</v>
      </c>
      <c r="AP57" s="55">
        <f t="shared" ref="AP57" si="186">SUM(AP54:AP56)</f>
        <v>332288.32192635286</v>
      </c>
      <c r="AQ57" s="126"/>
    </row>
    <row r="58" spans="1:43" x14ac:dyDescent="0.25">
      <c r="A58" s="131">
        <v>21</v>
      </c>
      <c r="B58" s="7" t="s">
        <v>36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126"/>
    </row>
    <row r="59" spans="1:43" x14ac:dyDescent="0.25">
      <c r="A59" s="131">
        <v>22</v>
      </c>
      <c r="B59" s="7" t="s">
        <v>73</v>
      </c>
      <c r="C59" s="53"/>
      <c r="D59" s="53">
        <f>C59*1.02</f>
        <v>0</v>
      </c>
      <c r="E59" s="53">
        <f t="shared" ref="E59:V59" si="187">D59*1.02</f>
        <v>0</v>
      </c>
      <c r="F59" s="53">
        <f t="shared" si="187"/>
        <v>0</v>
      </c>
      <c r="G59" s="53">
        <f t="shared" si="187"/>
        <v>0</v>
      </c>
      <c r="H59" s="53">
        <f t="shared" si="187"/>
        <v>0</v>
      </c>
      <c r="I59" s="53">
        <f t="shared" si="187"/>
        <v>0</v>
      </c>
      <c r="J59" s="53">
        <f t="shared" si="187"/>
        <v>0</v>
      </c>
      <c r="K59" s="53">
        <f t="shared" si="187"/>
        <v>0</v>
      </c>
      <c r="L59" s="53">
        <f t="shared" si="187"/>
        <v>0</v>
      </c>
      <c r="M59" s="53">
        <f t="shared" si="187"/>
        <v>0</v>
      </c>
      <c r="N59" s="53">
        <f t="shared" si="187"/>
        <v>0</v>
      </c>
      <c r="O59" s="53">
        <f t="shared" si="187"/>
        <v>0</v>
      </c>
      <c r="P59" s="53">
        <f t="shared" si="187"/>
        <v>0</v>
      </c>
      <c r="Q59" s="53">
        <f t="shared" si="187"/>
        <v>0</v>
      </c>
      <c r="R59" s="53">
        <f t="shared" si="187"/>
        <v>0</v>
      </c>
      <c r="S59" s="53">
        <f t="shared" si="187"/>
        <v>0</v>
      </c>
      <c r="T59" s="53">
        <f t="shared" si="187"/>
        <v>0</v>
      </c>
      <c r="U59" s="53">
        <f t="shared" si="187"/>
        <v>0</v>
      </c>
      <c r="V59" s="53">
        <f t="shared" si="187"/>
        <v>0</v>
      </c>
      <c r="W59" s="53">
        <f t="shared" ref="W59:AF59" si="188">V59*1.02</f>
        <v>0</v>
      </c>
      <c r="X59" s="53">
        <f t="shared" si="188"/>
        <v>0</v>
      </c>
      <c r="Y59" s="53">
        <f t="shared" si="188"/>
        <v>0</v>
      </c>
      <c r="Z59" s="53">
        <f t="shared" si="188"/>
        <v>0</v>
      </c>
      <c r="AA59" s="53">
        <f t="shared" si="188"/>
        <v>0</v>
      </c>
      <c r="AB59" s="53">
        <f t="shared" si="188"/>
        <v>0</v>
      </c>
      <c r="AC59" s="53">
        <f t="shared" si="188"/>
        <v>0</v>
      </c>
      <c r="AD59" s="53">
        <f t="shared" si="188"/>
        <v>0</v>
      </c>
      <c r="AE59" s="53">
        <f t="shared" si="188"/>
        <v>0</v>
      </c>
      <c r="AF59" s="53">
        <f t="shared" si="188"/>
        <v>0</v>
      </c>
      <c r="AG59" s="53">
        <f t="shared" ref="AG59:AP59" si="189">AF59*1.02</f>
        <v>0</v>
      </c>
      <c r="AH59" s="53">
        <f t="shared" si="189"/>
        <v>0</v>
      </c>
      <c r="AI59" s="53">
        <f t="shared" si="189"/>
        <v>0</v>
      </c>
      <c r="AJ59" s="53">
        <f t="shared" si="189"/>
        <v>0</v>
      </c>
      <c r="AK59" s="53">
        <f t="shared" si="189"/>
        <v>0</v>
      </c>
      <c r="AL59" s="53">
        <f t="shared" si="189"/>
        <v>0</v>
      </c>
      <c r="AM59" s="53">
        <f t="shared" si="189"/>
        <v>0</v>
      </c>
      <c r="AN59" s="53">
        <f t="shared" si="189"/>
        <v>0</v>
      </c>
      <c r="AO59" s="53">
        <f t="shared" si="189"/>
        <v>0</v>
      </c>
      <c r="AP59" s="53">
        <f t="shared" si="189"/>
        <v>0</v>
      </c>
      <c r="AQ59" s="126"/>
    </row>
    <row r="60" spans="1:43" x14ac:dyDescent="0.25">
      <c r="A60" s="135"/>
      <c r="B60" s="23" t="s">
        <v>37</v>
      </c>
      <c r="C60" s="56">
        <f>SUM(C57,C58,C59)</f>
        <v>153500</v>
      </c>
      <c r="D60" s="56">
        <f>SUM(D57,D58,D59)</f>
        <v>156570</v>
      </c>
      <c r="E60" s="56">
        <f t="shared" ref="E60:V60" si="190">SUM(E57,E58,E59)</f>
        <v>159701.4</v>
      </c>
      <c r="F60" s="56">
        <f t="shared" si="190"/>
        <v>162895.42800000001</v>
      </c>
      <c r="G60" s="56">
        <f t="shared" si="190"/>
        <v>166153.33656000003</v>
      </c>
      <c r="H60" s="56">
        <f t="shared" si="190"/>
        <v>169476.40329120003</v>
      </c>
      <c r="I60" s="56">
        <f t="shared" si="190"/>
        <v>172865.931357024</v>
      </c>
      <c r="J60" s="56">
        <f t="shared" si="190"/>
        <v>176323.24998416449</v>
      </c>
      <c r="K60" s="56">
        <f t="shared" si="190"/>
        <v>179849.71498384778</v>
      </c>
      <c r="L60" s="56">
        <f t="shared" si="190"/>
        <v>183446.70928352475</v>
      </c>
      <c r="M60" s="56">
        <f t="shared" si="190"/>
        <v>187115.64346919523</v>
      </c>
      <c r="N60" s="56">
        <f t="shared" si="190"/>
        <v>190857.95633857913</v>
      </c>
      <c r="O60" s="56">
        <f t="shared" si="190"/>
        <v>194675.11546535074</v>
      </c>
      <c r="P60" s="56">
        <f t="shared" si="190"/>
        <v>198568.61777465776</v>
      </c>
      <c r="Q60" s="56">
        <f t="shared" si="190"/>
        <v>202539.99013015092</v>
      </c>
      <c r="R60" s="56">
        <f t="shared" si="190"/>
        <v>206590.78993275395</v>
      </c>
      <c r="S60" s="56">
        <f t="shared" si="190"/>
        <v>210722.60573140901</v>
      </c>
      <c r="T60" s="56">
        <f t="shared" si="190"/>
        <v>214937.05784603723</v>
      </c>
      <c r="U60" s="56">
        <f t="shared" si="190"/>
        <v>219235.79900295797</v>
      </c>
      <c r="V60" s="56">
        <f t="shared" si="190"/>
        <v>223620.51498301714</v>
      </c>
      <c r="W60" s="56">
        <f t="shared" ref="W60" si="191">SUM(W57,W58,W59)</f>
        <v>228092.92528267749</v>
      </c>
      <c r="X60" s="56">
        <f t="shared" ref="X60" si="192">SUM(X57,X58,X59)</f>
        <v>232654.78378833106</v>
      </c>
      <c r="Y60" s="56">
        <f t="shared" ref="Y60" si="193">SUM(Y57,Y58,Y59)</f>
        <v>237307.87946409767</v>
      </c>
      <c r="Z60" s="56">
        <f t="shared" ref="Z60" si="194">SUM(Z57,Z58,Z59)</f>
        <v>242054.03705337964</v>
      </c>
      <c r="AA60" s="56">
        <f t="shared" ref="AA60" si="195">SUM(AA57,AA58,AA59)</f>
        <v>246895.11779444723</v>
      </c>
      <c r="AB60" s="56">
        <f t="shared" ref="AB60" si="196">SUM(AB57,AB58,AB59)</f>
        <v>251833.02015033617</v>
      </c>
      <c r="AC60" s="56">
        <f t="shared" ref="AC60" si="197">SUM(AC57,AC58,AC59)</f>
        <v>256869.68055334291</v>
      </c>
      <c r="AD60" s="56">
        <f t="shared" ref="AD60" si="198">SUM(AD57,AD58,AD59)</f>
        <v>262007.07416440977</v>
      </c>
      <c r="AE60" s="56">
        <f t="shared" ref="AE60" si="199">SUM(AE57,AE58,AE59)</f>
        <v>267247.21564769797</v>
      </c>
      <c r="AF60" s="56">
        <f t="shared" ref="AF60" si="200">SUM(AF57,AF58,AF59)</f>
        <v>272592.15996065194</v>
      </c>
      <c r="AG60" s="56">
        <f t="shared" ref="AG60" si="201">SUM(AG57,AG58,AG59)</f>
        <v>278044.00315986492</v>
      </c>
      <c r="AH60" s="56">
        <f t="shared" ref="AH60" si="202">SUM(AH57,AH58,AH59)</f>
        <v>283604.88322306226</v>
      </c>
      <c r="AI60" s="56">
        <f t="shared" ref="AI60" si="203">SUM(AI57,AI58,AI59)</f>
        <v>289276.9808875235</v>
      </c>
      <c r="AJ60" s="56">
        <f t="shared" ref="AJ60" si="204">SUM(AJ57,AJ58,AJ59)</f>
        <v>295062.52050527395</v>
      </c>
      <c r="AK60" s="56">
        <f t="shared" ref="AK60" si="205">SUM(AK57,AK58,AK59)</f>
        <v>300963.7709153794</v>
      </c>
      <c r="AL60" s="56">
        <f t="shared" ref="AL60" si="206">SUM(AL57,AL58,AL59)</f>
        <v>306983.04633368697</v>
      </c>
      <c r="AM60" s="56">
        <f t="shared" ref="AM60" si="207">SUM(AM57,AM58,AM59)</f>
        <v>313122.70726036077</v>
      </c>
      <c r="AN60" s="56">
        <f t="shared" ref="AN60" si="208">SUM(AN57,AN58,AN59)</f>
        <v>319385.16140556795</v>
      </c>
      <c r="AO60" s="56">
        <f t="shared" ref="AO60" si="209">SUM(AO57,AO58,AO59)</f>
        <v>325772.86463367933</v>
      </c>
      <c r="AP60" s="56">
        <f t="shared" ref="AP60" si="210">SUM(AP57,AP58,AP59)</f>
        <v>332288.32192635286</v>
      </c>
      <c r="AQ60" s="126"/>
    </row>
    <row r="61" spans="1:43" x14ac:dyDescent="0.25">
      <c r="A61" s="30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26"/>
    </row>
    <row r="62" spans="1:43" x14ac:dyDescent="0.25">
      <c r="A62" s="30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26"/>
    </row>
    <row r="63" spans="1:43" ht="15.75" thickBot="1" x14ac:dyDescent="0.3">
      <c r="A63" s="306"/>
      <c r="B63" s="17" t="s">
        <v>38</v>
      </c>
      <c r="C63" s="17">
        <f>$C$6</f>
        <v>2020</v>
      </c>
      <c r="D63" s="17">
        <f>C63+1</f>
        <v>2021</v>
      </c>
      <c r="E63" s="17">
        <f t="shared" ref="E63:Y63" si="211">D63+1</f>
        <v>2022</v>
      </c>
      <c r="F63" s="17">
        <f t="shared" si="211"/>
        <v>2023</v>
      </c>
      <c r="G63" s="17">
        <f t="shared" si="211"/>
        <v>2024</v>
      </c>
      <c r="H63" s="17">
        <f t="shared" si="211"/>
        <v>2025</v>
      </c>
      <c r="I63" s="17">
        <f t="shared" si="211"/>
        <v>2026</v>
      </c>
      <c r="J63" s="17">
        <f t="shared" si="211"/>
        <v>2027</v>
      </c>
      <c r="K63" s="17">
        <f t="shared" si="211"/>
        <v>2028</v>
      </c>
      <c r="L63" s="17">
        <f t="shared" si="211"/>
        <v>2029</v>
      </c>
      <c r="M63" s="17">
        <f t="shared" si="211"/>
        <v>2030</v>
      </c>
      <c r="N63" s="17">
        <f t="shared" si="211"/>
        <v>2031</v>
      </c>
      <c r="O63" s="17">
        <f t="shared" si="211"/>
        <v>2032</v>
      </c>
      <c r="P63" s="17">
        <f t="shared" si="211"/>
        <v>2033</v>
      </c>
      <c r="Q63" s="17">
        <f t="shared" si="211"/>
        <v>2034</v>
      </c>
      <c r="R63" s="17">
        <f t="shared" si="211"/>
        <v>2035</v>
      </c>
      <c r="S63" s="17">
        <f t="shared" si="211"/>
        <v>2036</v>
      </c>
      <c r="T63" s="17">
        <f t="shared" si="211"/>
        <v>2037</v>
      </c>
      <c r="U63" s="17">
        <f t="shared" si="211"/>
        <v>2038</v>
      </c>
      <c r="V63" s="17">
        <f t="shared" si="211"/>
        <v>2039</v>
      </c>
      <c r="W63" s="17">
        <f t="shared" si="211"/>
        <v>2040</v>
      </c>
      <c r="X63" s="17">
        <f t="shared" si="211"/>
        <v>2041</v>
      </c>
      <c r="Y63" s="17">
        <f t="shared" si="211"/>
        <v>2042</v>
      </c>
      <c r="Z63" s="17">
        <f t="shared" ref="Z63:AP63" si="212">Y63+1</f>
        <v>2043</v>
      </c>
      <c r="AA63" s="17">
        <f t="shared" si="212"/>
        <v>2044</v>
      </c>
      <c r="AB63" s="17">
        <f t="shared" si="212"/>
        <v>2045</v>
      </c>
      <c r="AC63" s="17">
        <f t="shared" si="212"/>
        <v>2046</v>
      </c>
      <c r="AD63" s="17">
        <f t="shared" si="212"/>
        <v>2047</v>
      </c>
      <c r="AE63" s="17">
        <f t="shared" si="212"/>
        <v>2048</v>
      </c>
      <c r="AF63" s="17">
        <f t="shared" si="212"/>
        <v>2049</v>
      </c>
      <c r="AG63" s="17">
        <f t="shared" si="212"/>
        <v>2050</v>
      </c>
      <c r="AH63" s="17">
        <f t="shared" si="212"/>
        <v>2051</v>
      </c>
      <c r="AI63" s="17">
        <f t="shared" si="212"/>
        <v>2052</v>
      </c>
      <c r="AJ63" s="17">
        <f t="shared" si="212"/>
        <v>2053</v>
      </c>
      <c r="AK63" s="17">
        <f t="shared" si="212"/>
        <v>2054</v>
      </c>
      <c r="AL63" s="17">
        <f t="shared" si="212"/>
        <v>2055</v>
      </c>
      <c r="AM63" s="17">
        <f t="shared" si="212"/>
        <v>2056</v>
      </c>
      <c r="AN63" s="17">
        <f t="shared" si="212"/>
        <v>2057</v>
      </c>
      <c r="AO63" s="17">
        <f t="shared" si="212"/>
        <v>2058</v>
      </c>
      <c r="AP63" s="17">
        <f t="shared" si="212"/>
        <v>2059</v>
      </c>
      <c r="AQ63" s="126"/>
    </row>
    <row r="64" spans="1:43" x14ac:dyDescent="0.25">
      <c r="A64" s="308"/>
      <c r="B64" s="1" t="s">
        <v>130</v>
      </c>
      <c r="C64" s="2">
        <v>1</v>
      </c>
      <c r="D64" s="2">
        <v>2</v>
      </c>
      <c r="E64" s="2">
        <v>3</v>
      </c>
      <c r="F64" s="2">
        <v>4</v>
      </c>
      <c r="G64" s="2">
        <v>5</v>
      </c>
      <c r="H64" s="2">
        <v>6</v>
      </c>
      <c r="I64" s="2">
        <v>7</v>
      </c>
      <c r="J64" s="2">
        <v>8</v>
      </c>
      <c r="K64" s="2">
        <v>9</v>
      </c>
      <c r="L64" s="2">
        <v>10</v>
      </c>
      <c r="M64" s="2">
        <v>11</v>
      </c>
      <c r="N64" s="2">
        <v>12</v>
      </c>
      <c r="O64" s="2">
        <v>13</v>
      </c>
      <c r="P64" s="2">
        <v>14</v>
      </c>
      <c r="Q64" s="2">
        <v>15</v>
      </c>
      <c r="R64" s="2">
        <v>16</v>
      </c>
      <c r="S64" s="2">
        <v>17</v>
      </c>
      <c r="T64" s="2">
        <v>18</v>
      </c>
      <c r="U64" s="2">
        <v>19</v>
      </c>
      <c r="V64" s="2">
        <v>20</v>
      </c>
      <c r="W64" s="2">
        <v>21</v>
      </c>
      <c r="X64" s="2">
        <v>22</v>
      </c>
      <c r="Y64" s="2">
        <v>23</v>
      </c>
      <c r="Z64" s="2">
        <v>24</v>
      </c>
      <c r="AA64" s="2">
        <v>25</v>
      </c>
      <c r="AB64" s="2">
        <v>26</v>
      </c>
      <c r="AC64" s="2">
        <v>27</v>
      </c>
      <c r="AD64" s="2">
        <v>28</v>
      </c>
      <c r="AE64" s="2">
        <v>29</v>
      </c>
      <c r="AF64" s="2">
        <v>30</v>
      </c>
      <c r="AG64" s="2">
        <v>31</v>
      </c>
      <c r="AH64" s="2">
        <v>32</v>
      </c>
      <c r="AI64" s="2">
        <v>33</v>
      </c>
      <c r="AJ64" s="2">
        <v>34</v>
      </c>
      <c r="AK64" s="2">
        <v>35</v>
      </c>
      <c r="AL64" s="2">
        <v>36</v>
      </c>
      <c r="AM64" s="2">
        <v>37</v>
      </c>
      <c r="AN64" s="2">
        <v>38</v>
      </c>
      <c r="AO64" s="2">
        <v>39</v>
      </c>
      <c r="AP64" s="2">
        <v>40</v>
      </c>
      <c r="AQ64" s="126"/>
    </row>
    <row r="65" spans="1:43" x14ac:dyDescent="0.25">
      <c r="A65" s="133">
        <v>23</v>
      </c>
      <c r="B65" s="25" t="s">
        <v>37</v>
      </c>
      <c r="C65" s="55">
        <f>C60</f>
        <v>153500</v>
      </c>
      <c r="D65" s="55">
        <f>D60</f>
        <v>156570</v>
      </c>
      <c r="E65" s="55">
        <f t="shared" ref="E65:AP65" si="213">E60</f>
        <v>159701.4</v>
      </c>
      <c r="F65" s="55">
        <f t="shared" si="213"/>
        <v>162895.42800000001</v>
      </c>
      <c r="G65" s="55">
        <f t="shared" si="213"/>
        <v>166153.33656000003</v>
      </c>
      <c r="H65" s="55">
        <f t="shared" si="213"/>
        <v>169476.40329120003</v>
      </c>
      <c r="I65" s="55">
        <f t="shared" si="213"/>
        <v>172865.931357024</v>
      </c>
      <c r="J65" s="55">
        <f t="shared" si="213"/>
        <v>176323.24998416449</v>
      </c>
      <c r="K65" s="55">
        <f t="shared" si="213"/>
        <v>179849.71498384778</v>
      </c>
      <c r="L65" s="55">
        <f t="shared" si="213"/>
        <v>183446.70928352475</v>
      </c>
      <c r="M65" s="55">
        <f t="shared" si="213"/>
        <v>187115.64346919523</v>
      </c>
      <c r="N65" s="55">
        <f t="shared" si="213"/>
        <v>190857.95633857913</v>
      </c>
      <c r="O65" s="55">
        <f t="shared" si="213"/>
        <v>194675.11546535074</v>
      </c>
      <c r="P65" s="55">
        <f t="shared" si="213"/>
        <v>198568.61777465776</v>
      </c>
      <c r="Q65" s="55">
        <f t="shared" si="213"/>
        <v>202539.99013015092</v>
      </c>
      <c r="R65" s="55">
        <f t="shared" si="213"/>
        <v>206590.78993275395</v>
      </c>
      <c r="S65" s="55">
        <f t="shared" si="213"/>
        <v>210722.60573140901</v>
      </c>
      <c r="T65" s="55">
        <f t="shared" si="213"/>
        <v>214937.05784603723</v>
      </c>
      <c r="U65" s="55">
        <f t="shared" si="213"/>
        <v>219235.79900295797</v>
      </c>
      <c r="V65" s="55">
        <f t="shared" si="213"/>
        <v>223620.51498301714</v>
      </c>
      <c r="W65" s="55">
        <f t="shared" si="213"/>
        <v>228092.92528267749</v>
      </c>
      <c r="X65" s="55">
        <f t="shared" si="213"/>
        <v>232654.78378833106</v>
      </c>
      <c r="Y65" s="55">
        <f t="shared" si="213"/>
        <v>237307.87946409767</v>
      </c>
      <c r="Z65" s="55">
        <f t="shared" si="213"/>
        <v>242054.03705337964</v>
      </c>
      <c r="AA65" s="55">
        <f t="shared" si="213"/>
        <v>246895.11779444723</v>
      </c>
      <c r="AB65" s="55">
        <f t="shared" si="213"/>
        <v>251833.02015033617</v>
      </c>
      <c r="AC65" s="55">
        <f t="shared" si="213"/>
        <v>256869.68055334291</v>
      </c>
      <c r="AD65" s="55">
        <f t="shared" si="213"/>
        <v>262007.07416440977</v>
      </c>
      <c r="AE65" s="55">
        <f t="shared" si="213"/>
        <v>267247.21564769797</v>
      </c>
      <c r="AF65" s="55">
        <f t="shared" si="213"/>
        <v>272592.15996065194</v>
      </c>
      <c r="AG65" s="55">
        <f t="shared" si="213"/>
        <v>278044.00315986492</v>
      </c>
      <c r="AH65" s="55">
        <f t="shared" si="213"/>
        <v>283604.88322306226</v>
      </c>
      <c r="AI65" s="55">
        <f t="shared" si="213"/>
        <v>289276.9808875235</v>
      </c>
      <c r="AJ65" s="55">
        <f t="shared" si="213"/>
        <v>295062.52050527395</v>
      </c>
      <c r="AK65" s="55">
        <f t="shared" si="213"/>
        <v>300963.7709153794</v>
      </c>
      <c r="AL65" s="55">
        <f t="shared" si="213"/>
        <v>306983.04633368697</v>
      </c>
      <c r="AM65" s="55">
        <f t="shared" si="213"/>
        <v>313122.70726036077</v>
      </c>
      <c r="AN65" s="55">
        <f t="shared" si="213"/>
        <v>319385.16140556795</v>
      </c>
      <c r="AO65" s="55">
        <f t="shared" si="213"/>
        <v>325772.86463367933</v>
      </c>
      <c r="AP65" s="55">
        <f t="shared" si="213"/>
        <v>332288.32192635286</v>
      </c>
      <c r="AQ65" s="126"/>
    </row>
    <row r="66" spans="1:43" x14ac:dyDescent="0.25">
      <c r="A66" s="133">
        <v>24</v>
      </c>
      <c r="B66" s="25" t="s">
        <v>30</v>
      </c>
      <c r="C66" s="55">
        <f>C49</f>
        <v>121393.12</v>
      </c>
      <c r="D66" s="55">
        <f>D49</f>
        <v>135820.98239999998</v>
      </c>
      <c r="E66" s="55">
        <f t="shared" ref="E66:AP66" si="214">E49</f>
        <v>137492.60401086271</v>
      </c>
      <c r="F66" s="55">
        <f t="shared" si="214"/>
        <v>139172.61411282857</v>
      </c>
      <c r="G66" s="55">
        <f t="shared" si="214"/>
        <v>140859.92827866389</v>
      </c>
      <c r="H66" s="55">
        <f t="shared" si="214"/>
        <v>142553.37778273763</v>
      </c>
      <c r="I66" s="55">
        <f t="shared" si="214"/>
        <v>144251.7047845606</v>
      </c>
      <c r="J66" s="55">
        <f t="shared" si="214"/>
        <v>145953.55725947116</v>
      </c>
      <c r="K66" s="55">
        <f t="shared" si="214"/>
        <v>148907.4836635837</v>
      </c>
      <c r="L66" s="55">
        <f t="shared" si="214"/>
        <v>151512.54660076051</v>
      </c>
      <c r="M66" s="55">
        <f t="shared" si="214"/>
        <v>153031.98546002762</v>
      </c>
      <c r="N66" s="55">
        <f t="shared" si="214"/>
        <v>154539.29615945878</v>
      </c>
      <c r="O66" s="55">
        <f t="shared" si="214"/>
        <v>157391.9083261436</v>
      </c>
      <c r="P66" s="55">
        <f t="shared" si="214"/>
        <v>160295.49175421038</v>
      </c>
      <c r="Q66" s="55">
        <f t="shared" si="214"/>
        <v>163250.7618197891</v>
      </c>
      <c r="R66" s="55">
        <f t="shared" si="214"/>
        <v>166258.43300407752</v>
      </c>
      <c r="S66" s="55">
        <f t="shared" si="214"/>
        <v>169319.21811531988</v>
      </c>
      <c r="T66" s="55">
        <f t="shared" si="214"/>
        <v>172433.82745721852</v>
      </c>
      <c r="U66" s="55">
        <f t="shared" si="214"/>
        <v>175602.96794080822</v>
      </c>
      <c r="V66" s="55">
        <f t="shared" si="214"/>
        <v>178989.22285537221</v>
      </c>
      <c r="W66" s="55">
        <f t="shared" si="214"/>
        <v>182569.00731247966</v>
      </c>
      <c r="X66" s="55">
        <f t="shared" si="214"/>
        <v>186220.38745872924</v>
      </c>
      <c r="Y66" s="55">
        <f t="shared" si="214"/>
        <v>189944.79520790384</v>
      </c>
      <c r="Z66" s="55">
        <f t="shared" si="214"/>
        <v>193743.69111206193</v>
      </c>
      <c r="AA66" s="55">
        <f t="shared" si="214"/>
        <v>197618.56493430314</v>
      </c>
      <c r="AB66" s="55">
        <f t="shared" si="214"/>
        <v>201570.93623298919</v>
      </c>
      <c r="AC66" s="55">
        <f t="shared" si="214"/>
        <v>205602.35495764902</v>
      </c>
      <c r="AD66" s="55">
        <f t="shared" si="214"/>
        <v>209714.40205680198</v>
      </c>
      <c r="AE66" s="55">
        <f t="shared" si="214"/>
        <v>213908.69009793803</v>
      </c>
      <c r="AF66" s="55">
        <f t="shared" si="214"/>
        <v>218186.86389989677</v>
      </c>
      <c r="AG66" s="55">
        <f t="shared" si="214"/>
        <v>222550.60117789471</v>
      </c>
      <c r="AH66" s="55">
        <f t="shared" si="214"/>
        <v>227001.61320145265</v>
      </c>
      <c r="AI66" s="55">
        <f t="shared" si="214"/>
        <v>231541.64546548165</v>
      </c>
      <c r="AJ66" s="55">
        <f t="shared" si="214"/>
        <v>236172.4783747913</v>
      </c>
      <c r="AK66" s="55">
        <f t="shared" si="214"/>
        <v>240895.92794228712</v>
      </c>
      <c r="AL66" s="55">
        <f t="shared" si="214"/>
        <v>245713.84650113288</v>
      </c>
      <c r="AM66" s="55">
        <f t="shared" si="214"/>
        <v>250628.12343115557</v>
      </c>
      <c r="AN66" s="55">
        <f t="shared" si="214"/>
        <v>255640.68589977865</v>
      </c>
      <c r="AO66" s="55">
        <f t="shared" si="214"/>
        <v>260753.49961777427</v>
      </c>
      <c r="AP66" s="55">
        <f t="shared" si="214"/>
        <v>265968.56961012975</v>
      </c>
      <c r="AQ66" s="126"/>
    </row>
    <row r="67" spans="1:43" x14ac:dyDescent="0.25">
      <c r="A67" s="133">
        <v>25</v>
      </c>
      <c r="B67" s="25" t="s">
        <v>39</v>
      </c>
      <c r="C67" s="57">
        <f>'Odpisy A'!C10</f>
        <v>22083.333333333336</v>
      </c>
      <c r="D67" s="57">
        <f>'Odpisy A'!E10</f>
        <v>22083.333333333336</v>
      </c>
      <c r="E67" s="57">
        <f>'Odpisy A'!G10</f>
        <v>22083.333333333336</v>
      </c>
      <c r="F67" s="57">
        <f>'Odpisy A'!I10</f>
        <v>22083.333333333336</v>
      </c>
      <c r="G67" s="57">
        <f>'Odpisy A'!K10</f>
        <v>20833.333333333336</v>
      </c>
      <c r="H67" s="57">
        <f>'Odpisy A'!M10</f>
        <v>27500</v>
      </c>
      <c r="I67" s="57">
        <f>'Odpisy A'!O10</f>
        <v>18333.333333333336</v>
      </c>
      <c r="J67" s="57">
        <f>'Odpisy A'!Q10</f>
        <v>21666.666666666668</v>
      </c>
      <c r="K67" s="57">
        <f>'Odpisy A'!S10</f>
        <v>19166.666666666668</v>
      </c>
      <c r="L67" s="57">
        <f>'Odpisy A'!U10</f>
        <v>19166.666666666668</v>
      </c>
      <c r="M67" s="57">
        <f>'Odpisy A'!W10</f>
        <v>19166.666666666668</v>
      </c>
      <c r="N67" s="57">
        <f>'Odpisy A'!Y10</f>
        <v>12500</v>
      </c>
      <c r="O67" s="57">
        <f>'Odpisy A'!AA10</f>
        <v>12500</v>
      </c>
      <c r="P67" s="57">
        <f>'Odpisy A'!AC10</f>
        <v>15833.333333333334</v>
      </c>
      <c r="Q67" s="57">
        <f>'Odpisy A'!AE10</f>
        <v>19166.666666666668</v>
      </c>
      <c r="R67" s="57">
        <f>'Odpisy A'!AG10</f>
        <v>19166.666666666668</v>
      </c>
      <c r="S67" s="57">
        <f>'Odpisy A'!AI10</f>
        <v>19166.666666666668</v>
      </c>
      <c r="T67" s="57">
        <f>'Odpisy A'!AK10</f>
        <v>19166.666666666668</v>
      </c>
      <c r="U67" s="57">
        <f>'Odpisy A'!AM10</f>
        <v>19166.666666666668</v>
      </c>
      <c r="V67" s="57">
        <f>'Odpisy A'!AO10</f>
        <v>19166.666666666668</v>
      </c>
      <c r="W67" s="57">
        <f>'Odpisy A'!AQ10</f>
        <v>19166.666666666668</v>
      </c>
      <c r="X67" s="57">
        <f>'Odpisy A'!AS10</f>
        <v>19166.666666666668</v>
      </c>
      <c r="Y67" s="57">
        <f>'Odpisy A'!AU10</f>
        <v>19166.666666666668</v>
      </c>
      <c r="Z67" s="57">
        <f>'Odpisy A'!AW10</f>
        <v>19166.666666666668</v>
      </c>
      <c r="AA67" s="57">
        <f>'Odpisy A'!AY10</f>
        <v>19166.666666666668</v>
      </c>
      <c r="AB67" s="57">
        <f>'Odpisy A'!BA10</f>
        <v>19166.666666666668</v>
      </c>
      <c r="AC67" s="57">
        <f>'Odpisy A'!BC10</f>
        <v>19166.666666666668</v>
      </c>
      <c r="AD67" s="57">
        <f>'Odpisy A'!BE10</f>
        <v>19166.666666666668</v>
      </c>
      <c r="AE67" s="57">
        <f>'Odpisy A'!BI10</f>
        <v>19166.666666666668</v>
      </c>
      <c r="AF67" s="57">
        <f>'Odpisy A'!BI10</f>
        <v>19166.666666666668</v>
      </c>
      <c r="AG67" s="57">
        <f>'Odpisy A'!BK10</f>
        <v>19166.666666666668</v>
      </c>
      <c r="AH67" s="57">
        <f>'Odpisy A'!BM10</f>
        <v>19166.666666666668</v>
      </c>
      <c r="AI67" s="57">
        <f>'Odpisy A'!BO10</f>
        <v>19166.666666666668</v>
      </c>
      <c r="AJ67" s="57">
        <f>'Odpisy A'!BQ10</f>
        <v>19166.666666666668</v>
      </c>
      <c r="AK67" s="57">
        <f>'Odpisy A'!BS10</f>
        <v>19166.666666666668</v>
      </c>
      <c r="AL67" s="57">
        <f>'Odpisy A'!BU10</f>
        <v>19166.666666666668</v>
      </c>
      <c r="AM67" s="57">
        <f>'Odpisy A'!BW10</f>
        <v>12500</v>
      </c>
      <c r="AN67" s="57">
        <f>'Odpisy A'!BY10</f>
        <v>5833.3333333333339</v>
      </c>
      <c r="AO67" s="57">
        <f>'Odpisy A'!CA10</f>
        <v>2500</v>
      </c>
      <c r="AP67" s="57">
        <f>'Odpisy A'!CC10</f>
        <v>2500</v>
      </c>
      <c r="AQ67" s="126"/>
    </row>
    <row r="68" spans="1:43" x14ac:dyDescent="0.25">
      <c r="A68" s="133">
        <v>26</v>
      </c>
      <c r="B68" s="25" t="s">
        <v>60</v>
      </c>
      <c r="C68" s="55">
        <f>C65-C66-C67</f>
        <v>10023.546666666669</v>
      </c>
      <c r="D68" s="55">
        <f t="shared" ref="D68:AP68" si="215">D65-D66-D67</f>
        <v>-1334.3157333333147</v>
      </c>
      <c r="E68" s="55">
        <f t="shared" si="215"/>
        <v>125.46265580395266</v>
      </c>
      <c r="F68" s="55">
        <f t="shared" si="215"/>
        <v>1639.4805538381115</v>
      </c>
      <c r="G68" s="55">
        <f t="shared" si="215"/>
        <v>4460.0749480027953</v>
      </c>
      <c r="H68" s="55">
        <f t="shared" si="215"/>
        <v>-576.97449153760681</v>
      </c>
      <c r="I68" s="55">
        <f t="shared" si="215"/>
        <v>10280.89323913007</v>
      </c>
      <c r="J68" s="55">
        <f t="shared" si="215"/>
        <v>8703.0260580266659</v>
      </c>
      <c r="K68" s="55">
        <f t="shared" si="215"/>
        <v>11775.564653597412</v>
      </c>
      <c r="L68" s="55">
        <f t="shared" si="215"/>
        <v>12767.496016097564</v>
      </c>
      <c r="M68" s="55">
        <f t="shared" si="215"/>
        <v>14916.991342500947</v>
      </c>
      <c r="N68" s="55">
        <f t="shared" si="215"/>
        <v>23818.660179120343</v>
      </c>
      <c r="O68" s="55">
        <f t="shared" si="215"/>
        <v>24783.207139207138</v>
      </c>
      <c r="P68" s="55">
        <f t="shared" si="215"/>
        <v>22439.792687114044</v>
      </c>
      <c r="Q68" s="55">
        <f t="shared" si="215"/>
        <v>20122.561643695157</v>
      </c>
      <c r="R68" s="55">
        <f t="shared" si="215"/>
        <v>21165.690262009757</v>
      </c>
      <c r="S68" s="55">
        <f t="shared" si="215"/>
        <v>22236.72094942247</v>
      </c>
      <c r="T68" s="55">
        <f t="shared" si="215"/>
        <v>23336.563722152048</v>
      </c>
      <c r="U68" s="55">
        <f t="shared" si="215"/>
        <v>24466.164395483083</v>
      </c>
      <c r="V68" s="55">
        <f t="shared" si="215"/>
        <v>25464.625460978266</v>
      </c>
      <c r="W68" s="55">
        <f t="shared" si="215"/>
        <v>26357.25130353116</v>
      </c>
      <c r="X68" s="55">
        <f t="shared" si="215"/>
        <v>27267.729662935151</v>
      </c>
      <c r="Y68" s="55">
        <f t="shared" si="215"/>
        <v>28196.417589527166</v>
      </c>
      <c r="Z68" s="55">
        <f t="shared" si="215"/>
        <v>29143.679274651036</v>
      </c>
      <c r="AA68" s="55">
        <f t="shared" si="215"/>
        <v>30109.886193477421</v>
      </c>
      <c r="AB68" s="55">
        <f t="shared" si="215"/>
        <v>31095.417250680319</v>
      </c>
      <c r="AC68" s="55">
        <f t="shared" si="215"/>
        <v>32100.658929027228</v>
      </c>
      <c r="AD68" s="55">
        <f t="shared" si="215"/>
        <v>33126.005440941124</v>
      </c>
      <c r="AE68" s="55">
        <f t="shared" si="215"/>
        <v>34171.858883093271</v>
      </c>
      <c r="AF68" s="55">
        <f t="shared" si="215"/>
        <v>35238.629394088508</v>
      </c>
      <c r="AG68" s="55">
        <f t="shared" si="215"/>
        <v>36326.735315303536</v>
      </c>
      <c r="AH68" s="55">
        <f t="shared" si="215"/>
        <v>37436.603354942941</v>
      </c>
      <c r="AI68" s="55">
        <f t="shared" si="215"/>
        <v>38568.668755375184</v>
      </c>
      <c r="AJ68" s="55">
        <f t="shared" si="215"/>
        <v>39723.375463815973</v>
      </c>
      <c r="AK68" s="55">
        <f t="shared" si="215"/>
        <v>40901.176306425608</v>
      </c>
      <c r="AL68" s="55">
        <f t="shared" si="215"/>
        <v>42102.53316588742</v>
      </c>
      <c r="AM68" s="55">
        <f t="shared" si="215"/>
        <v>49994.583829205192</v>
      </c>
      <c r="AN68" s="55">
        <f t="shared" si="215"/>
        <v>57911.14217245597</v>
      </c>
      <c r="AO68" s="55">
        <f t="shared" si="215"/>
        <v>62519.365015905059</v>
      </c>
      <c r="AP68" s="55">
        <f t="shared" si="215"/>
        <v>63819.752316223108</v>
      </c>
      <c r="AQ68" s="126"/>
    </row>
    <row r="69" spans="1:43" x14ac:dyDescent="0.25">
      <c r="A69" s="135">
        <v>27</v>
      </c>
      <c r="B69" s="26" t="s">
        <v>40</v>
      </c>
      <c r="C69" s="56">
        <f>IF(C68&gt;=0,C68*$C$7,0)</f>
        <v>2104.9448000000002</v>
      </c>
      <c r="D69" s="56">
        <f>IF((D70-SUM(C$71:$D71))&gt;=0,(D70-SUM(C$71:$D71)),0)</f>
        <v>0</v>
      </c>
      <c r="E69" s="56">
        <f>IF((E70-SUM($D$71:D71))&gt;=0,(E70-SUM($D$71:D71)),0)</f>
        <v>26.347157718830058</v>
      </c>
      <c r="F69" s="56">
        <f>IF((F70-SUM($D$71:E71))&gt;=0,(F70-SUM($D$71:E71)),0)</f>
        <v>10.711982972674718</v>
      </c>
      <c r="G69" s="56">
        <f>IF((G70-SUM($D$71:F71))&gt;=0,(G70-SUM($D$71:F71)),0)</f>
        <v>603.03680574725831</v>
      </c>
      <c r="H69" s="56">
        <f>IF((H70-SUM(D71:G71))&gt;=0,(H70-SUM(D71:G71)),0)</f>
        <v>0</v>
      </c>
      <c r="I69" s="56">
        <f t="shared" ref="I69:AP69" si="216">IF((I70-SUM(E71:H71))&gt;=0,(I70-SUM(E71:H71)),0)</f>
        <v>1825.408646883986</v>
      </c>
      <c r="J69" s="56">
        <f t="shared" si="216"/>
        <v>1683.3918493011981</v>
      </c>
      <c r="K69" s="56">
        <f t="shared" si="216"/>
        <v>2328.6249543710546</v>
      </c>
      <c r="L69" s="56">
        <f t="shared" si="216"/>
        <v>2536.9305404960869</v>
      </c>
      <c r="M69" s="56">
        <f t="shared" si="216"/>
        <v>2988.3245590407969</v>
      </c>
      <c r="N69" s="56">
        <f t="shared" si="216"/>
        <v>5001.918637615272</v>
      </c>
      <c r="O69" s="56">
        <f t="shared" si="216"/>
        <v>5204.4734992334988</v>
      </c>
      <c r="P69" s="56">
        <f t="shared" si="216"/>
        <v>4712.3564642939491</v>
      </c>
      <c r="Q69" s="56">
        <f t="shared" si="216"/>
        <v>4225.7379451759825</v>
      </c>
      <c r="R69" s="56">
        <f t="shared" si="216"/>
        <v>4444.7949550220492</v>
      </c>
      <c r="S69" s="56">
        <f t="shared" si="216"/>
        <v>4669.7113993787189</v>
      </c>
      <c r="T69" s="56">
        <f t="shared" si="216"/>
        <v>4900.6783816519301</v>
      </c>
      <c r="U69" s="56">
        <f t="shared" si="216"/>
        <v>5137.8945230514473</v>
      </c>
      <c r="V69" s="56">
        <f t="shared" si="216"/>
        <v>5347.5713468054355</v>
      </c>
      <c r="W69" s="56">
        <f t="shared" si="216"/>
        <v>5535.0227737415435</v>
      </c>
      <c r="X69" s="56">
        <f t="shared" si="216"/>
        <v>5726.2232292163817</v>
      </c>
      <c r="Y69" s="56">
        <f t="shared" si="216"/>
        <v>5921.2476938007048</v>
      </c>
      <c r="Z69" s="56">
        <f t="shared" si="216"/>
        <v>6120.1726476767171</v>
      </c>
      <c r="AA69" s="56">
        <f t="shared" si="216"/>
        <v>6323.0761006302582</v>
      </c>
      <c r="AB69" s="56">
        <f t="shared" si="216"/>
        <v>6530.0376226428671</v>
      </c>
      <c r="AC69" s="56">
        <f t="shared" si="216"/>
        <v>6741.1383750957175</v>
      </c>
      <c r="AD69" s="56">
        <f t="shared" si="216"/>
        <v>6956.4611425976354</v>
      </c>
      <c r="AE69" s="56">
        <f t="shared" si="216"/>
        <v>7176.0903654495869</v>
      </c>
      <c r="AF69" s="56">
        <f t="shared" si="216"/>
        <v>7400.112172758586</v>
      </c>
      <c r="AG69" s="56">
        <f t="shared" si="216"/>
        <v>7628.6144162137425</v>
      </c>
      <c r="AH69" s="56">
        <f t="shared" si="216"/>
        <v>7861.6867045380177</v>
      </c>
      <c r="AI69" s="56">
        <f t="shared" si="216"/>
        <v>8099.4204386287884</v>
      </c>
      <c r="AJ69" s="56">
        <f t="shared" si="216"/>
        <v>8341.9088474013533</v>
      </c>
      <c r="AK69" s="56">
        <f t="shared" si="216"/>
        <v>8589.2470243493772</v>
      </c>
      <c r="AL69" s="56">
        <f t="shared" si="216"/>
        <v>8841.5319648363584</v>
      </c>
      <c r="AM69" s="56">
        <f t="shared" si="216"/>
        <v>10498.86260413309</v>
      </c>
      <c r="AN69" s="56">
        <f t="shared" si="216"/>
        <v>12161.339856215753</v>
      </c>
      <c r="AO69" s="56">
        <f t="shared" si="216"/>
        <v>13129.066653340062</v>
      </c>
      <c r="AP69" s="56">
        <f t="shared" si="216"/>
        <v>13402.147986406851</v>
      </c>
      <c r="AQ69" s="126"/>
    </row>
    <row r="70" spans="1:43" s="15" customFormat="1" hidden="1" x14ac:dyDescent="0.25">
      <c r="A70" s="133"/>
      <c r="B70" s="27"/>
      <c r="C70" s="22">
        <f>IF(C68&gt;=0,C68*$C$7,0)</f>
        <v>2104.9448000000002</v>
      </c>
      <c r="D70" s="22">
        <f t="shared" ref="D70:AP70" si="217">IF(D68&gt;=0,D68*$C$7,0)</f>
        <v>0</v>
      </c>
      <c r="E70" s="22">
        <f t="shared" si="217"/>
        <v>26.347157718830058</v>
      </c>
      <c r="F70" s="22">
        <f t="shared" si="217"/>
        <v>344.2909163060034</v>
      </c>
      <c r="G70" s="22">
        <f t="shared" si="217"/>
        <v>936.61573908058699</v>
      </c>
      <c r="H70" s="22">
        <f t="shared" si="217"/>
        <v>0</v>
      </c>
      <c r="I70" s="22">
        <f t="shared" si="217"/>
        <v>2158.9875802173146</v>
      </c>
      <c r="J70" s="22">
        <f t="shared" si="217"/>
        <v>1827.6354721855998</v>
      </c>
      <c r="K70" s="22">
        <f t="shared" si="217"/>
        <v>2472.8685772554563</v>
      </c>
      <c r="L70" s="22">
        <f t="shared" si="217"/>
        <v>2681.1741633804886</v>
      </c>
      <c r="M70" s="22">
        <f t="shared" si="217"/>
        <v>3132.5681819251986</v>
      </c>
      <c r="N70" s="22">
        <f t="shared" si="217"/>
        <v>5001.918637615272</v>
      </c>
      <c r="O70" s="22">
        <f t="shared" si="217"/>
        <v>5204.4734992334988</v>
      </c>
      <c r="P70" s="22">
        <f t="shared" si="217"/>
        <v>4712.3564642939491</v>
      </c>
      <c r="Q70" s="22">
        <f t="shared" si="217"/>
        <v>4225.7379451759825</v>
      </c>
      <c r="R70" s="22">
        <f t="shared" si="217"/>
        <v>4444.7949550220492</v>
      </c>
      <c r="S70" s="22">
        <f t="shared" si="217"/>
        <v>4669.7113993787189</v>
      </c>
      <c r="T70" s="22">
        <f t="shared" si="217"/>
        <v>4900.6783816519301</v>
      </c>
      <c r="U70" s="22">
        <f t="shared" si="217"/>
        <v>5137.8945230514473</v>
      </c>
      <c r="V70" s="22">
        <f t="shared" si="217"/>
        <v>5347.5713468054355</v>
      </c>
      <c r="W70" s="22">
        <f t="shared" si="217"/>
        <v>5535.0227737415435</v>
      </c>
      <c r="X70" s="22">
        <f t="shared" si="217"/>
        <v>5726.2232292163817</v>
      </c>
      <c r="Y70" s="22">
        <f t="shared" si="217"/>
        <v>5921.2476938007048</v>
      </c>
      <c r="Z70" s="22">
        <f t="shared" si="217"/>
        <v>6120.1726476767171</v>
      </c>
      <c r="AA70" s="22">
        <f t="shared" si="217"/>
        <v>6323.0761006302582</v>
      </c>
      <c r="AB70" s="22">
        <f t="shared" si="217"/>
        <v>6530.0376226428671</v>
      </c>
      <c r="AC70" s="22">
        <f t="shared" si="217"/>
        <v>6741.1383750957175</v>
      </c>
      <c r="AD70" s="22">
        <f t="shared" si="217"/>
        <v>6956.4611425976354</v>
      </c>
      <c r="AE70" s="22">
        <f t="shared" si="217"/>
        <v>7176.0903654495869</v>
      </c>
      <c r="AF70" s="22">
        <f t="shared" si="217"/>
        <v>7400.112172758586</v>
      </c>
      <c r="AG70" s="22">
        <f t="shared" si="217"/>
        <v>7628.6144162137425</v>
      </c>
      <c r="AH70" s="22">
        <f t="shared" si="217"/>
        <v>7861.6867045380177</v>
      </c>
      <c r="AI70" s="22">
        <f t="shared" si="217"/>
        <v>8099.4204386287884</v>
      </c>
      <c r="AJ70" s="22">
        <f t="shared" si="217"/>
        <v>8341.9088474013533</v>
      </c>
      <c r="AK70" s="22">
        <f t="shared" si="217"/>
        <v>8589.2470243493772</v>
      </c>
      <c r="AL70" s="22">
        <f t="shared" si="217"/>
        <v>8841.5319648363584</v>
      </c>
      <c r="AM70" s="22">
        <f t="shared" si="217"/>
        <v>10498.86260413309</v>
      </c>
      <c r="AN70" s="22">
        <f t="shared" si="217"/>
        <v>12161.339856215753</v>
      </c>
      <c r="AO70" s="22">
        <f t="shared" si="217"/>
        <v>13129.066653340062</v>
      </c>
      <c r="AP70" s="22">
        <f t="shared" si="217"/>
        <v>13402.147986406851</v>
      </c>
      <c r="AQ70" s="126"/>
    </row>
    <row r="71" spans="1:43" s="15" customFormat="1" hidden="1" x14ac:dyDescent="0.25">
      <c r="A71" s="133"/>
      <c r="B71" s="27"/>
      <c r="C71" s="22"/>
      <c r="D71" s="22">
        <f>IF(C68&lt;0,-C68/4,0)</f>
        <v>0</v>
      </c>
      <c r="E71" s="22">
        <f t="shared" ref="E71:AP71" si="218">IF(D68&lt;0,-D68/4,0)</f>
        <v>333.57893333332868</v>
      </c>
      <c r="F71" s="22">
        <f t="shared" si="218"/>
        <v>0</v>
      </c>
      <c r="G71" s="22">
        <f t="shared" si="218"/>
        <v>0</v>
      </c>
      <c r="H71" s="22">
        <f t="shared" si="218"/>
        <v>0</v>
      </c>
      <c r="I71" s="22">
        <f t="shared" si="218"/>
        <v>144.2436228844017</v>
      </c>
      <c r="J71" s="22">
        <f t="shared" si="218"/>
        <v>0</v>
      </c>
      <c r="K71" s="22">
        <f t="shared" si="218"/>
        <v>0</v>
      </c>
      <c r="L71" s="22">
        <f t="shared" si="218"/>
        <v>0</v>
      </c>
      <c r="M71" s="22">
        <f t="shared" si="218"/>
        <v>0</v>
      </c>
      <c r="N71" s="22">
        <f t="shared" si="218"/>
        <v>0</v>
      </c>
      <c r="O71" s="22">
        <f t="shared" si="218"/>
        <v>0</v>
      </c>
      <c r="P71" s="22">
        <f t="shared" si="218"/>
        <v>0</v>
      </c>
      <c r="Q71" s="22">
        <f t="shared" si="218"/>
        <v>0</v>
      </c>
      <c r="R71" s="22">
        <f t="shared" si="218"/>
        <v>0</v>
      </c>
      <c r="S71" s="22">
        <f t="shared" si="218"/>
        <v>0</v>
      </c>
      <c r="T71" s="22">
        <f t="shared" si="218"/>
        <v>0</v>
      </c>
      <c r="U71" s="22">
        <f t="shared" si="218"/>
        <v>0</v>
      </c>
      <c r="V71" s="22">
        <f t="shared" si="218"/>
        <v>0</v>
      </c>
      <c r="W71" s="22">
        <f t="shared" si="218"/>
        <v>0</v>
      </c>
      <c r="X71" s="22">
        <f t="shared" si="218"/>
        <v>0</v>
      </c>
      <c r="Y71" s="22">
        <f t="shared" si="218"/>
        <v>0</v>
      </c>
      <c r="Z71" s="22">
        <f t="shared" si="218"/>
        <v>0</v>
      </c>
      <c r="AA71" s="22">
        <f t="shared" si="218"/>
        <v>0</v>
      </c>
      <c r="AB71" s="22">
        <f t="shared" si="218"/>
        <v>0</v>
      </c>
      <c r="AC71" s="22">
        <f t="shared" si="218"/>
        <v>0</v>
      </c>
      <c r="AD71" s="22">
        <f t="shared" si="218"/>
        <v>0</v>
      </c>
      <c r="AE71" s="22">
        <f t="shared" si="218"/>
        <v>0</v>
      </c>
      <c r="AF71" s="22">
        <f t="shared" si="218"/>
        <v>0</v>
      </c>
      <c r="AG71" s="22">
        <f t="shared" si="218"/>
        <v>0</v>
      </c>
      <c r="AH71" s="22">
        <f t="shared" si="218"/>
        <v>0</v>
      </c>
      <c r="AI71" s="22">
        <f t="shared" si="218"/>
        <v>0</v>
      </c>
      <c r="AJ71" s="22">
        <f t="shared" si="218"/>
        <v>0</v>
      </c>
      <c r="AK71" s="22">
        <f t="shared" si="218"/>
        <v>0</v>
      </c>
      <c r="AL71" s="22">
        <f t="shared" si="218"/>
        <v>0</v>
      </c>
      <c r="AM71" s="22">
        <f t="shared" si="218"/>
        <v>0</v>
      </c>
      <c r="AN71" s="22">
        <f t="shared" si="218"/>
        <v>0</v>
      </c>
      <c r="AO71" s="22">
        <f t="shared" si="218"/>
        <v>0</v>
      </c>
      <c r="AP71" s="22">
        <f t="shared" si="218"/>
        <v>0</v>
      </c>
      <c r="AQ71" s="126"/>
    </row>
    <row r="72" spans="1:43" s="15" customFormat="1" x14ac:dyDescent="0.25">
      <c r="A72" s="133"/>
      <c r="B72" s="27" t="s">
        <v>58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126"/>
    </row>
    <row r="73" spans="1:43" s="15" customFormat="1" x14ac:dyDescent="0.25">
      <c r="A73" s="133"/>
      <c r="B73" s="27" t="s">
        <v>59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126"/>
    </row>
    <row r="74" spans="1:43" x14ac:dyDescent="0.25">
      <c r="A74" s="30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26"/>
    </row>
    <row r="75" spans="1:43" x14ac:dyDescent="0.25">
      <c r="A75" s="30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26"/>
    </row>
    <row r="76" spans="1:43" ht="15.75" thickBot="1" x14ac:dyDescent="0.3">
      <c r="A76" s="306"/>
      <c r="B76" s="17" t="s">
        <v>41</v>
      </c>
      <c r="C76" s="17">
        <f>$C$6</f>
        <v>2020</v>
      </c>
      <c r="D76" s="17">
        <f>C76+1</f>
        <v>2021</v>
      </c>
      <c r="E76" s="17">
        <f t="shared" ref="E76:Y76" si="219">D76+1</f>
        <v>2022</v>
      </c>
      <c r="F76" s="17">
        <f t="shared" si="219"/>
        <v>2023</v>
      </c>
      <c r="G76" s="17">
        <f t="shared" si="219"/>
        <v>2024</v>
      </c>
      <c r="H76" s="17">
        <f t="shared" si="219"/>
        <v>2025</v>
      </c>
      <c r="I76" s="17">
        <f t="shared" si="219"/>
        <v>2026</v>
      </c>
      <c r="J76" s="17">
        <f t="shared" si="219"/>
        <v>2027</v>
      </c>
      <c r="K76" s="17">
        <f t="shared" si="219"/>
        <v>2028</v>
      </c>
      <c r="L76" s="17">
        <f t="shared" si="219"/>
        <v>2029</v>
      </c>
      <c r="M76" s="17">
        <f t="shared" si="219"/>
        <v>2030</v>
      </c>
      <c r="N76" s="17">
        <f t="shared" si="219"/>
        <v>2031</v>
      </c>
      <c r="O76" s="17">
        <f t="shared" si="219"/>
        <v>2032</v>
      </c>
      <c r="P76" s="17">
        <f t="shared" si="219"/>
        <v>2033</v>
      </c>
      <c r="Q76" s="17">
        <f t="shared" si="219"/>
        <v>2034</v>
      </c>
      <c r="R76" s="17">
        <f t="shared" si="219"/>
        <v>2035</v>
      </c>
      <c r="S76" s="17">
        <f t="shared" si="219"/>
        <v>2036</v>
      </c>
      <c r="T76" s="17">
        <f t="shared" si="219"/>
        <v>2037</v>
      </c>
      <c r="U76" s="17">
        <f t="shared" si="219"/>
        <v>2038</v>
      </c>
      <c r="V76" s="17">
        <f t="shared" si="219"/>
        <v>2039</v>
      </c>
      <c r="W76" s="17">
        <f t="shared" si="219"/>
        <v>2040</v>
      </c>
      <c r="X76" s="17">
        <f t="shared" si="219"/>
        <v>2041</v>
      </c>
      <c r="Y76" s="17">
        <f t="shared" si="219"/>
        <v>2042</v>
      </c>
      <c r="Z76" s="17">
        <f t="shared" ref="Z76:AP76" si="220">Y76+1</f>
        <v>2043</v>
      </c>
      <c r="AA76" s="17">
        <f t="shared" si="220"/>
        <v>2044</v>
      </c>
      <c r="AB76" s="17">
        <f t="shared" si="220"/>
        <v>2045</v>
      </c>
      <c r="AC76" s="17">
        <f t="shared" si="220"/>
        <v>2046</v>
      </c>
      <c r="AD76" s="17">
        <f t="shared" si="220"/>
        <v>2047</v>
      </c>
      <c r="AE76" s="17">
        <f t="shared" si="220"/>
        <v>2048</v>
      </c>
      <c r="AF76" s="17">
        <f t="shared" si="220"/>
        <v>2049</v>
      </c>
      <c r="AG76" s="17">
        <f t="shared" si="220"/>
        <v>2050</v>
      </c>
      <c r="AH76" s="17">
        <f t="shared" si="220"/>
        <v>2051</v>
      </c>
      <c r="AI76" s="17">
        <f t="shared" si="220"/>
        <v>2052</v>
      </c>
      <c r="AJ76" s="17">
        <f t="shared" si="220"/>
        <v>2053</v>
      </c>
      <c r="AK76" s="17">
        <f t="shared" si="220"/>
        <v>2054</v>
      </c>
      <c r="AL76" s="17">
        <f t="shared" si="220"/>
        <v>2055</v>
      </c>
      <c r="AM76" s="17">
        <f t="shared" si="220"/>
        <v>2056</v>
      </c>
      <c r="AN76" s="17">
        <f t="shared" si="220"/>
        <v>2057</v>
      </c>
      <c r="AO76" s="17">
        <f t="shared" si="220"/>
        <v>2058</v>
      </c>
      <c r="AP76" s="17">
        <f t="shared" si="220"/>
        <v>2059</v>
      </c>
      <c r="AQ76" s="126"/>
    </row>
    <row r="77" spans="1:43" x14ac:dyDescent="0.25">
      <c r="A77" s="308"/>
      <c r="B77" s="1" t="s">
        <v>42</v>
      </c>
      <c r="C77" s="2">
        <v>1</v>
      </c>
      <c r="D77" s="2">
        <v>2</v>
      </c>
      <c r="E77" s="2">
        <v>3</v>
      </c>
      <c r="F77" s="2">
        <v>4</v>
      </c>
      <c r="G77" s="2">
        <v>5</v>
      </c>
      <c r="H77" s="2">
        <v>6</v>
      </c>
      <c r="I77" s="2">
        <v>7</v>
      </c>
      <c r="J77" s="2">
        <v>8</v>
      </c>
      <c r="K77" s="2">
        <v>9</v>
      </c>
      <c r="L77" s="2">
        <v>10</v>
      </c>
      <c r="M77" s="2">
        <v>11</v>
      </c>
      <c r="N77" s="2">
        <v>12</v>
      </c>
      <c r="O77" s="2">
        <v>13</v>
      </c>
      <c r="P77" s="2">
        <v>14</v>
      </c>
      <c r="Q77" s="2">
        <v>15</v>
      </c>
      <c r="R77" s="2">
        <v>16</v>
      </c>
      <c r="S77" s="2">
        <v>17</v>
      </c>
      <c r="T77" s="2">
        <v>18</v>
      </c>
      <c r="U77" s="2">
        <v>19</v>
      </c>
      <c r="V77" s="2">
        <v>20</v>
      </c>
      <c r="W77" s="2">
        <v>21</v>
      </c>
      <c r="X77" s="2">
        <v>22</v>
      </c>
      <c r="Y77" s="2">
        <v>23</v>
      </c>
      <c r="Z77" s="2">
        <v>24</v>
      </c>
      <c r="AA77" s="2">
        <v>25</v>
      </c>
      <c r="AB77" s="2">
        <v>26</v>
      </c>
      <c r="AC77" s="2">
        <v>27</v>
      </c>
      <c r="AD77" s="2">
        <v>28</v>
      </c>
      <c r="AE77" s="2">
        <v>29</v>
      </c>
      <c r="AF77" s="2">
        <v>30</v>
      </c>
      <c r="AG77" s="2">
        <v>31</v>
      </c>
      <c r="AH77" s="2">
        <v>32</v>
      </c>
      <c r="AI77" s="2">
        <v>33</v>
      </c>
      <c r="AJ77" s="2">
        <v>34</v>
      </c>
      <c r="AK77" s="2">
        <v>35</v>
      </c>
      <c r="AL77" s="2">
        <v>36</v>
      </c>
      <c r="AM77" s="2">
        <v>37</v>
      </c>
      <c r="AN77" s="2">
        <v>38</v>
      </c>
      <c r="AO77" s="2">
        <v>39</v>
      </c>
      <c r="AP77" s="2">
        <v>40</v>
      </c>
      <c r="AQ77" s="309" t="s">
        <v>43</v>
      </c>
    </row>
    <row r="78" spans="1:43" hidden="1" x14ac:dyDescent="0.25">
      <c r="A78" s="310"/>
      <c r="B78" s="8" t="s">
        <v>44</v>
      </c>
      <c r="C78" s="10">
        <v>1</v>
      </c>
      <c r="D78" s="10">
        <f>C78*(1+$C$8)</f>
        <v>1.04</v>
      </c>
      <c r="E78" s="10">
        <f t="shared" ref="E78:Y78" si="221">D78*(1+$C$8)</f>
        <v>1.0816000000000001</v>
      </c>
      <c r="F78" s="10">
        <f t="shared" si="221"/>
        <v>1.1248640000000001</v>
      </c>
      <c r="G78" s="10">
        <f t="shared" si="221"/>
        <v>1.1698585600000002</v>
      </c>
      <c r="H78" s="10">
        <f t="shared" si="221"/>
        <v>1.2166529024000003</v>
      </c>
      <c r="I78" s="10">
        <f t="shared" si="221"/>
        <v>1.2653190184960004</v>
      </c>
      <c r="J78" s="10">
        <f t="shared" si="221"/>
        <v>1.3159317792358405</v>
      </c>
      <c r="K78" s="10">
        <f t="shared" si="221"/>
        <v>1.3685690504052741</v>
      </c>
      <c r="L78" s="10">
        <f t="shared" si="221"/>
        <v>1.4233118124214852</v>
      </c>
      <c r="M78" s="10">
        <f t="shared" si="221"/>
        <v>1.4802442849183446</v>
      </c>
      <c r="N78" s="10">
        <f t="shared" si="221"/>
        <v>1.5394540563150785</v>
      </c>
      <c r="O78" s="10">
        <f t="shared" si="221"/>
        <v>1.6010322185676817</v>
      </c>
      <c r="P78" s="10">
        <f t="shared" si="221"/>
        <v>1.6650735073103891</v>
      </c>
      <c r="Q78" s="10">
        <f t="shared" si="221"/>
        <v>1.7316764476028046</v>
      </c>
      <c r="R78" s="10">
        <f t="shared" si="221"/>
        <v>1.8009435055069167</v>
      </c>
      <c r="S78" s="10">
        <f t="shared" si="221"/>
        <v>1.8729812457271935</v>
      </c>
      <c r="T78" s="10">
        <f t="shared" si="221"/>
        <v>1.9479004955562813</v>
      </c>
      <c r="U78" s="10">
        <f t="shared" si="221"/>
        <v>2.0258165153785326</v>
      </c>
      <c r="V78" s="10">
        <f t="shared" si="221"/>
        <v>2.1068491759936738</v>
      </c>
      <c r="W78" s="10">
        <f t="shared" si="221"/>
        <v>2.1911231430334208</v>
      </c>
      <c r="X78" s="10">
        <f t="shared" si="221"/>
        <v>2.2787680687547578</v>
      </c>
      <c r="Y78" s="10">
        <f t="shared" si="221"/>
        <v>2.369918791504948</v>
      </c>
      <c r="Z78" s="10">
        <f t="shared" ref="Z78:AP78" si="222">Y78*(1+$C$8)</f>
        <v>2.4647155431651462</v>
      </c>
      <c r="AA78" s="10">
        <f t="shared" si="222"/>
        <v>2.5633041648917523</v>
      </c>
      <c r="AB78" s="10">
        <f t="shared" si="222"/>
        <v>2.6658363314874225</v>
      </c>
      <c r="AC78" s="10">
        <f t="shared" si="222"/>
        <v>2.7724697847469195</v>
      </c>
      <c r="AD78" s="10">
        <f t="shared" si="222"/>
        <v>2.8833685761367964</v>
      </c>
      <c r="AE78" s="10">
        <f t="shared" si="222"/>
        <v>2.9987033191822685</v>
      </c>
      <c r="AF78" s="10">
        <f t="shared" si="222"/>
        <v>3.1186514519495594</v>
      </c>
      <c r="AG78" s="10">
        <f t="shared" si="222"/>
        <v>3.2433975100275418</v>
      </c>
      <c r="AH78" s="10">
        <f t="shared" si="222"/>
        <v>3.3731334104286437</v>
      </c>
      <c r="AI78" s="10">
        <f t="shared" si="222"/>
        <v>3.5080587468457893</v>
      </c>
      <c r="AJ78" s="10">
        <f t="shared" si="222"/>
        <v>3.6483810967196209</v>
      </c>
      <c r="AK78" s="10">
        <f t="shared" si="222"/>
        <v>3.7943163405884057</v>
      </c>
      <c r="AL78" s="10">
        <f t="shared" si="222"/>
        <v>3.9460889942119421</v>
      </c>
      <c r="AM78" s="10">
        <f t="shared" si="222"/>
        <v>4.1039325539804201</v>
      </c>
      <c r="AN78" s="10">
        <f t="shared" si="222"/>
        <v>4.2680898561396372</v>
      </c>
      <c r="AO78" s="10">
        <f t="shared" si="222"/>
        <v>4.438813450385223</v>
      </c>
      <c r="AP78" s="10">
        <f t="shared" si="222"/>
        <v>4.6163659884006325</v>
      </c>
      <c r="AQ78" s="311"/>
    </row>
    <row r="79" spans="1:43" hidden="1" x14ac:dyDescent="0.25">
      <c r="A79" s="310"/>
      <c r="B79" s="9" t="s">
        <v>45</v>
      </c>
      <c r="C79" s="10">
        <v>1</v>
      </c>
      <c r="D79" s="10">
        <f>C79/(1+$C$8)</f>
        <v>0.96153846153846145</v>
      </c>
      <c r="E79" s="10">
        <f t="shared" ref="E79:Y79" si="223">D79/(1+$C$8)</f>
        <v>0.92455621301775137</v>
      </c>
      <c r="F79" s="10">
        <f t="shared" si="223"/>
        <v>0.88899635867091475</v>
      </c>
      <c r="G79" s="10">
        <f t="shared" si="223"/>
        <v>0.85480419102972571</v>
      </c>
      <c r="H79" s="10">
        <f t="shared" si="223"/>
        <v>0.82192710675935166</v>
      </c>
      <c r="I79" s="10">
        <f t="shared" si="223"/>
        <v>0.79031452573014582</v>
      </c>
      <c r="J79" s="10">
        <f t="shared" si="223"/>
        <v>0.75991781320206331</v>
      </c>
      <c r="K79" s="10">
        <f t="shared" si="223"/>
        <v>0.73069020500198389</v>
      </c>
      <c r="L79" s="10">
        <f t="shared" si="223"/>
        <v>0.70258673557883067</v>
      </c>
      <c r="M79" s="10">
        <f t="shared" si="223"/>
        <v>0.67556416882579873</v>
      </c>
      <c r="N79" s="10">
        <f t="shared" si="223"/>
        <v>0.64958093156326802</v>
      </c>
      <c r="O79" s="10">
        <f t="shared" si="223"/>
        <v>0.62459704958006534</v>
      </c>
      <c r="P79" s="10">
        <f t="shared" si="223"/>
        <v>0.60057408613467822</v>
      </c>
      <c r="Q79" s="10">
        <f t="shared" si="223"/>
        <v>0.57747508282180593</v>
      </c>
      <c r="R79" s="10">
        <f t="shared" si="223"/>
        <v>0.55526450271327488</v>
      </c>
      <c r="S79" s="10">
        <f t="shared" si="223"/>
        <v>0.53390817568584126</v>
      </c>
      <c r="T79" s="10">
        <f t="shared" si="223"/>
        <v>0.51337324585177047</v>
      </c>
      <c r="U79" s="10">
        <f t="shared" si="223"/>
        <v>0.49362812101131776</v>
      </c>
      <c r="V79" s="10">
        <f t="shared" si="223"/>
        <v>0.47464242404934398</v>
      </c>
      <c r="W79" s="10">
        <f t="shared" si="223"/>
        <v>0.45638694620129228</v>
      </c>
      <c r="X79" s="10">
        <f t="shared" si="223"/>
        <v>0.4388336021166272</v>
      </c>
      <c r="Y79" s="10">
        <f t="shared" si="223"/>
        <v>0.42195538665060306</v>
      </c>
      <c r="Z79" s="10">
        <f t="shared" ref="Z79:AP79" si="224">Y79/(1+$C$8)</f>
        <v>0.40572633331788754</v>
      </c>
      <c r="AA79" s="10">
        <f t="shared" si="224"/>
        <v>0.39012147434412264</v>
      </c>
      <c r="AB79" s="10">
        <f t="shared" si="224"/>
        <v>0.37511680225396404</v>
      </c>
      <c r="AC79" s="10">
        <f t="shared" si="224"/>
        <v>0.3606892329365039</v>
      </c>
      <c r="AD79" s="10">
        <f t="shared" si="224"/>
        <v>0.34681657013125372</v>
      </c>
      <c r="AE79" s="10">
        <f t="shared" si="224"/>
        <v>0.33347747128005162</v>
      </c>
      <c r="AF79" s="10">
        <f t="shared" si="224"/>
        <v>0.32065141469235731</v>
      </c>
      <c r="AG79" s="10">
        <f t="shared" si="224"/>
        <v>0.3083186679734205</v>
      </c>
      <c r="AH79" s="10">
        <f t="shared" si="224"/>
        <v>0.29646025766675049</v>
      </c>
      <c r="AI79" s="10">
        <f t="shared" si="224"/>
        <v>0.28505794006418317</v>
      </c>
      <c r="AJ79" s="10">
        <f t="shared" si="224"/>
        <v>0.27409417313863765</v>
      </c>
      <c r="AK79" s="10">
        <f t="shared" si="224"/>
        <v>0.26355208955638237</v>
      </c>
      <c r="AL79" s="10">
        <f t="shared" si="224"/>
        <v>0.25341547072729076</v>
      </c>
      <c r="AM79" s="10">
        <f t="shared" si="224"/>
        <v>0.24366872185316418</v>
      </c>
      <c r="AN79" s="10">
        <f t="shared" si="224"/>
        <v>0.23429684793573477</v>
      </c>
      <c r="AO79" s="10">
        <f t="shared" si="224"/>
        <v>0.22528543070743728</v>
      </c>
      <c r="AP79" s="10">
        <f t="shared" si="224"/>
        <v>0.21662060644945891</v>
      </c>
      <c r="AQ79" s="312"/>
    </row>
    <row r="80" spans="1:43" hidden="1" x14ac:dyDescent="0.25">
      <c r="A80" s="131"/>
      <c r="B80" s="7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313">
        <v>0</v>
      </c>
    </row>
    <row r="81" spans="1:43" x14ac:dyDescent="0.25">
      <c r="A81" s="314">
        <v>28</v>
      </c>
      <c r="B81" s="28" t="s">
        <v>46</v>
      </c>
      <c r="C81" s="41">
        <f>SUM(C66,C69)</f>
        <v>123498.06479999999</v>
      </c>
      <c r="D81" s="41">
        <f>SUM(D66,D69)</f>
        <v>135820.98239999998</v>
      </c>
      <c r="E81" s="41">
        <f t="shared" ref="E81:AP81" si="225">SUM(E66,E69)</f>
        <v>137518.95116858152</v>
      </c>
      <c r="F81" s="41">
        <f t="shared" si="225"/>
        <v>139183.32609580125</v>
      </c>
      <c r="G81" s="41">
        <f t="shared" si="225"/>
        <v>141462.96508441115</v>
      </c>
      <c r="H81" s="41">
        <f t="shared" si="225"/>
        <v>142553.37778273763</v>
      </c>
      <c r="I81" s="41">
        <f t="shared" si="225"/>
        <v>146077.1134314446</v>
      </c>
      <c r="J81" s="41">
        <f t="shared" si="225"/>
        <v>147636.94910877236</v>
      </c>
      <c r="K81" s="41">
        <f t="shared" si="225"/>
        <v>151236.10861795474</v>
      </c>
      <c r="L81" s="41">
        <f t="shared" si="225"/>
        <v>154049.47714125659</v>
      </c>
      <c r="M81" s="41">
        <f t="shared" si="225"/>
        <v>156020.31001906842</v>
      </c>
      <c r="N81" s="41">
        <f t="shared" si="225"/>
        <v>159541.21479707406</v>
      </c>
      <c r="O81" s="41">
        <f t="shared" si="225"/>
        <v>162596.38182537709</v>
      </c>
      <c r="P81" s="41">
        <f t="shared" si="225"/>
        <v>165007.84821850434</v>
      </c>
      <c r="Q81" s="41">
        <f t="shared" si="225"/>
        <v>167476.49976496509</v>
      </c>
      <c r="R81" s="41">
        <f t="shared" si="225"/>
        <v>170703.22795909957</v>
      </c>
      <c r="S81" s="41">
        <f t="shared" si="225"/>
        <v>173988.9295146986</v>
      </c>
      <c r="T81" s="41">
        <f t="shared" si="225"/>
        <v>177334.50583887045</v>
      </c>
      <c r="U81" s="41">
        <f t="shared" si="225"/>
        <v>180740.86246385967</v>
      </c>
      <c r="V81" s="41">
        <f t="shared" si="225"/>
        <v>184336.79420217764</v>
      </c>
      <c r="W81" s="41">
        <f t="shared" si="225"/>
        <v>188104.0300862212</v>
      </c>
      <c r="X81" s="41">
        <f t="shared" si="225"/>
        <v>191946.61068794562</v>
      </c>
      <c r="Y81" s="41">
        <f t="shared" si="225"/>
        <v>195866.04290170455</v>
      </c>
      <c r="Z81" s="41">
        <f t="shared" si="225"/>
        <v>199863.86375973866</v>
      </c>
      <c r="AA81" s="41">
        <f t="shared" si="225"/>
        <v>203941.64103493339</v>
      </c>
      <c r="AB81" s="41">
        <f t="shared" si="225"/>
        <v>208100.97385563207</v>
      </c>
      <c r="AC81" s="41">
        <f t="shared" si="225"/>
        <v>212343.49333274475</v>
      </c>
      <c r="AD81" s="41">
        <f t="shared" si="225"/>
        <v>216670.86319939961</v>
      </c>
      <c r="AE81" s="41">
        <f t="shared" si="225"/>
        <v>221084.78046338761</v>
      </c>
      <c r="AF81" s="41">
        <f t="shared" si="225"/>
        <v>225586.97607265535</v>
      </c>
      <c r="AG81" s="41">
        <f t="shared" si="225"/>
        <v>230179.21559410845</v>
      </c>
      <c r="AH81" s="41">
        <f t="shared" si="225"/>
        <v>234863.29990599066</v>
      </c>
      <c r="AI81" s="41">
        <f t="shared" si="225"/>
        <v>239641.06590411044</v>
      </c>
      <c r="AJ81" s="41">
        <f t="shared" si="225"/>
        <v>244514.38722219266</v>
      </c>
      <c r="AK81" s="41">
        <f t="shared" si="225"/>
        <v>249485.17496663649</v>
      </c>
      <c r="AL81" s="41">
        <f t="shared" si="225"/>
        <v>254555.37846596923</v>
      </c>
      <c r="AM81" s="41">
        <f t="shared" si="225"/>
        <v>261126.98603528866</v>
      </c>
      <c r="AN81" s="41">
        <f t="shared" si="225"/>
        <v>267802.02575599437</v>
      </c>
      <c r="AO81" s="41">
        <f t="shared" si="225"/>
        <v>273882.56627111434</v>
      </c>
      <c r="AP81" s="41">
        <f t="shared" si="225"/>
        <v>279370.71759653662</v>
      </c>
      <c r="AQ81" s="315">
        <f>SUM(C81:AP81)</f>
        <v>7715713.9833469568</v>
      </c>
    </row>
    <row r="82" spans="1:43" x14ac:dyDescent="0.25">
      <c r="A82" s="314">
        <v>29</v>
      </c>
      <c r="B82" s="28" t="s">
        <v>47</v>
      </c>
      <c r="C82" s="41">
        <f>C81/C78</f>
        <v>123498.06479999999</v>
      </c>
      <c r="D82" s="41">
        <f>D81/D78</f>
        <v>130597.09846153844</v>
      </c>
      <c r="E82" s="41">
        <f t="shared" ref="E82:AP82" si="226">E81/E78</f>
        <v>127144.00071059681</v>
      </c>
      <c r="F82" s="41">
        <f t="shared" si="226"/>
        <v>123733.47008687383</v>
      </c>
      <c r="G82" s="41">
        <f t="shared" si="226"/>
        <v>120923.1354296464</v>
      </c>
      <c r="H82" s="41">
        <f t="shared" si="226"/>
        <v>117168.48535973836</v>
      </c>
      <c r="I82" s="41">
        <f t="shared" si="226"/>
        <v>115446.86462160083</v>
      </c>
      <c r="J82" s="41">
        <f t="shared" si="226"/>
        <v>112191.94751456258</v>
      </c>
      <c r="K82" s="41">
        <f t="shared" si="226"/>
        <v>110506.74320975563</v>
      </c>
      <c r="L82" s="41">
        <f t="shared" si="226"/>
        <v>108233.11926230113</v>
      </c>
      <c r="M82" s="41">
        <f t="shared" si="226"/>
        <v>105401.73105797537</v>
      </c>
      <c r="N82" s="41">
        <f t="shared" si="226"/>
        <v>103634.93093061878</v>
      </c>
      <c r="O82" s="41">
        <f t="shared" si="226"/>
        <v>101557.22036052425</v>
      </c>
      <c r="P82" s="41">
        <f t="shared" si="226"/>
        <v>99099.437648877894</v>
      </c>
      <c r="Q82" s="41">
        <f t="shared" si="226"/>
        <v>96713.505572479349</v>
      </c>
      <c r="R82" s="41">
        <f t="shared" si="226"/>
        <v>94785.442984260211</v>
      </c>
      <c r="S82" s="41">
        <f t="shared" si="226"/>
        <v>92894.111946725126</v>
      </c>
      <c r="T82" s="41">
        <f t="shared" si="226"/>
        <v>91038.79086402063</v>
      </c>
      <c r="U82" s="41">
        <f t="shared" si="226"/>
        <v>89218.772328000035</v>
      </c>
      <c r="V82" s="41">
        <f t="shared" si="226"/>
        <v>87494.062841606632</v>
      </c>
      <c r="W82" s="41">
        <f t="shared" si="226"/>
        <v>85848.223859206482</v>
      </c>
      <c r="X82" s="41">
        <f t="shared" si="226"/>
        <v>84232.622582269047</v>
      </c>
      <c r="Y82" s="41">
        <f t="shared" si="226"/>
        <v>82646.731864312329</v>
      </c>
      <c r="Z82" s="41">
        <f t="shared" si="226"/>
        <v>81090.032605984568</v>
      </c>
      <c r="AA82" s="41">
        <f t="shared" si="226"/>
        <v>79562.013680707998</v>
      </c>
      <c r="AB82" s="41">
        <f t="shared" si="226"/>
        <v>78062.17185866044</v>
      </c>
      <c r="AC82" s="41">
        <f t="shared" si="226"/>
        <v>76590.011729245292</v>
      </c>
      <c r="AD82" s="41">
        <f t="shared" si="226"/>
        <v>75145.045622193822</v>
      </c>
      <c r="AE82" s="41">
        <f t="shared" si="226"/>
        <v>73726.793527435831</v>
      </c>
      <c r="AF82" s="41">
        <f t="shared" si="226"/>
        <v>72334.783013867869</v>
      </c>
      <c r="AG82" s="41">
        <f t="shared" si="226"/>
        <v>70968.549147142257</v>
      </c>
      <c r="AH82" s="41">
        <f t="shared" si="226"/>
        <v>69627.63440659325</v>
      </c>
      <c r="AI82" s="41">
        <f t="shared" si="226"/>
        <v>68311.58860141084</v>
      </c>
      <c r="AJ82" s="41">
        <f t="shared" si="226"/>
        <v>67019.968786167534</v>
      </c>
      <c r="AK82" s="41">
        <f t="shared" si="226"/>
        <v>65752.339175796675</v>
      </c>
      <c r="AL82" s="41">
        <f t="shared" si="226"/>
        <v>64508.2710601172</v>
      </c>
      <c r="AM82" s="41">
        <f t="shared" si="226"/>
        <v>63628.4789285878</v>
      </c>
      <c r="AN82" s="41">
        <f t="shared" si="226"/>
        <v>62745.170505433896</v>
      </c>
      <c r="AO82" s="41">
        <f t="shared" si="226"/>
        <v>61701.751905646182</v>
      </c>
      <c r="AP82" s="41">
        <f t="shared" si="226"/>
        <v>60517.454269982234</v>
      </c>
      <c r="AQ82" s="315">
        <f t="shared" ref="AQ82:AQ87" si="227">SUM(C82:AP82)</f>
        <v>3595300.5731224627</v>
      </c>
    </row>
    <row r="83" spans="1:43" x14ac:dyDescent="0.25">
      <c r="A83" s="314">
        <v>30</v>
      </c>
      <c r="B83" s="28" t="s">
        <v>48</v>
      </c>
      <c r="C83" s="41">
        <f>C65</f>
        <v>153500</v>
      </c>
      <c r="D83" s="41">
        <f>D65</f>
        <v>156570</v>
      </c>
      <c r="E83" s="41">
        <f t="shared" ref="E83:AP83" si="228">E65</f>
        <v>159701.4</v>
      </c>
      <c r="F83" s="41">
        <f t="shared" si="228"/>
        <v>162895.42800000001</v>
      </c>
      <c r="G83" s="41">
        <f t="shared" si="228"/>
        <v>166153.33656000003</v>
      </c>
      <c r="H83" s="41">
        <f t="shared" si="228"/>
        <v>169476.40329120003</v>
      </c>
      <c r="I83" s="41">
        <f t="shared" si="228"/>
        <v>172865.931357024</v>
      </c>
      <c r="J83" s="41">
        <f t="shared" si="228"/>
        <v>176323.24998416449</v>
      </c>
      <c r="K83" s="41">
        <f t="shared" si="228"/>
        <v>179849.71498384778</v>
      </c>
      <c r="L83" s="41">
        <f t="shared" si="228"/>
        <v>183446.70928352475</v>
      </c>
      <c r="M83" s="41">
        <f t="shared" si="228"/>
        <v>187115.64346919523</v>
      </c>
      <c r="N83" s="41">
        <f t="shared" si="228"/>
        <v>190857.95633857913</v>
      </c>
      <c r="O83" s="41">
        <f t="shared" si="228"/>
        <v>194675.11546535074</v>
      </c>
      <c r="P83" s="41">
        <f t="shared" si="228"/>
        <v>198568.61777465776</v>
      </c>
      <c r="Q83" s="41">
        <f t="shared" si="228"/>
        <v>202539.99013015092</v>
      </c>
      <c r="R83" s="41">
        <f t="shared" si="228"/>
        <v>206590.78993275395</v>
      </c>
      <c r="S83" s="41">
        <f t="shared" si="228"/>
        <v>210722.60573140901</v>
      </c>
      <c r="T83" s="41">
        <f t="shared" si="228"/>
        <v>214937.05784603723</v>
      </c>
      <c r="U83" s="41">
        <f t="shared" si="228"/>
        <v>219235.79900295797</v>
      </c>
      <c r="V83" s="41">
        <f t="shared" si="228"/>
        <v>223620.51498301714</v>
      </c>
      <c r="W83" s="41">
        <f t="shared" si="228"/>
        <v>228092.92528267749</v>
      </c>
      <c r="X83" s="41">
        <f t="shared" si="228"/>
        <v>232654.78378833106</v>
      </c>
      <c r="Y83" s="41">
        <f t="shared" si="228"/>
        <v>237307.87946409767</v>
      </c>
      <c r="Z83" s="41">
        <f t="shared" si="228"/>
        <v>242054.03705337964</v>
      </c>
      <c r="AA83" s="41">
        <f t="shared" si="228"/>
        <v>246895.11779444723</v>
      </c>
      <c r="AB83" s="41">
        <f t="shared" si="228"/>
        <v>251833.02015033617</v>
      </c>
      <c r="AC83" s="41">
        <f t="shared" si="228"/>
        <v>256869.68055334291</v>
      </c>
      <c r="AD83" s="41">
        <f t="shared" si="228"/>
        <v>262007.07416440977</v>
      </c>
      <c r="AE83" s="41">
        <f t="shared" si="228"/>
        <v>267247.21564769797</v>
      </c>
      <c r="AF83" s="41">
        <f t="shared" si="228"/>
        <v>272592.15996065194</v>
      </c>
      <c r="AG83" s="41">
        <f t="shared" si="228"/>
        <v>278044.00315986492</v>
      </c>
      <c r="AH83" s="41">
        <f t="shared" si="228"/>
        <v>283604.88322306226</v>
      </c>
      <c r="AI83" s="41">
        <f t="shared" si="228"/>
        <v>289276.9808875235</v>
      </c>
      <c r="AJ83" s="41">
        <f t="shared" si="228"/>
        <v>295062.52050527395</v>
      </c>
      <c r="AK83" s="41">
        <f t="shared" si="228"/>
        <v>300963.7709153794</v>
      </c>
      <c r="AL83" s="41">
        <f t="shared" si="228"/>
        <v>306983.04633368697</v>
      </c>
      <c r="AM83" s="41">
        <f t="shared" si="228"/>
        <v>313122.70726036077</v>
      </c>
      <c r="AN83" s="41">
        <f t="shared" si="228"/>
        <v>319385.16140556795</v>
      </c>
      <c r="AO83" s="41">
        <f t="shared" si="228"/>
        <v>325772.86463367933</v>
      </c>
      <c r="AP83" s="41">
        <f t="shared" si="228"/>
        <v>332288.32192635286</v>
      </c>
      <c r="AQ83" s="315">
        <f t="shared" si="227"/>
        <v>9271704.4182439949</v>
      </c>
    </row>
    <row r="84" spans="1:43" x14ac:dyDescent="0.25">
      <c r="A84" s="314">
        <v>31</v>
      </c>
      <c r="B84" s="28" t="s">
        <v>49</v>
      </c>
      <c r="C84" s="41">
        <f>C83/C78</f>
        <v>153500</v>
      </c>
      <c r="D84" s="41">
        <f>D83/D78</f>
        <v>150548.07692307691</v>
      </c>
      <c r="E84" s="41">
        <f t="shared" ref="E84:AP84" si="229">E83/E78</f>
        <v>147652.9215976331</v>
      </c>
      <c r="F84" s="41">
        <f t="shared" si="229"/>
        <v>144813.4423361402</v>
      </c>
      <c r="G84" s="41">
        <f t="shared" si="229"/>
        <v>142028.56844506058</v>
      </c>
      <c r="H84" s="41">
        <f t="shared" si="229"/>
        <v>139297.24982111709</v>
      </c>
      <c r="I84" s="41">
        <f t="shared" si="229"/>
        <v>136618.45655532635</v>
      </c>
      <c r="J84" s="41">
        <f t="shared" si="229"/>
        <v>133991.178544647</v>
      </c>
      <c r="K84" s="41">
        <f t="shared" si="229"/>
        <v>131414.42511109609</v>
      </c>
      <c r="L84" s="41">
        <f t="shared" si="229"/>
        <v>128887.22462819039</v>
      </c>
      <c r="M84" s="41">
        <f t="shared" si="229"/>
        <v>126408.62415457134</v>
      </c>
      <c r="N84" s="41">
        <f t="shared" si="229"/>
        <v>123977.68907467573</v>
      </c>
      <c r="O84" s="41">
        <f t="shared" si="229"/>
        <v>121593.50274631658</v>
      </c>
      <c r="P84" s="41">
        <f t="shared" si="229"/>
        <v>119255.16615504127</v>
      </c>
      <c r="Q84" s="41">
        <f t="shared" si="229"/>
        <v>116961.79757513663</v>
      </c>
      <c r="R84" s="41">
        <f t="shared" si="229"/>
        <v>114712.53223715324</v>
      </c>
      <c r="S84" s="41">
        <f t="shared" si="229"/>
        <v>112506.52200182335</v>
      </c>
      <c r="T84" s="41">
        <f t="shared" si="229"/>
        <v>110342.93504024985</v>
      </c>
      <c r="U84" s="41">
        <f t="shared" si="229"/>
        <v>108220.95552024503</v>
      </c>
      <c r="V84" s="41">
        <f t="shared" si="229"/>
        <v>106139.78329870188</v>
      </c>
      <c r="W84" s="41">
        <f t="shared" si="229"/>
        <v>104098.63361988068</v>
      </c>
      <c r="X84" s="41">
        <f t="shared" si="229"/>
        <v>102096.73681949836</v>
      </c>
      <c r="Y84" s="41">
        <f t="shared" si="229"/>
        <v>100133.33803450801</v>
      </c>
      <c r="Z84" s="41">
        <f t="shared" si="229"/>
        <v>98207.696918459769</v>
      </c>
      <c r="AA84" s="41">
        <f t="shared" si="229"/>
        <v>96319.087362335544</v>
      </c>
      <c r="AB84" s="41">
        <f t="shared" si="229"/>
        <v>94466.797220752152</v>
      </c>
      <c r="AC84" s="41">
        <f t="shared" si="229"/>
        <v>92650.128043429999</v>
      </c>
      <c r="AD84" s="41">
        <f t="shared" si="229"/>
        <v>90868.394811825579</v>
      </c>
      <c r="AE84" s="41">
        <f t="shared" si="229"/>
        <v>89120.925680828921</v>
      </c>
      <c r="AF84" s="41">
        <f t="shared" si="229"/>
        <v>87407.061725428372</v>
      </c>
      <c r="AG84" s="41">
        <f t="shared" si="229"/>
        <v>85726.156692247037</v>
      </c>
      <c r="AH84" s="41">
        <f t="shared" si="229"/>
        <v>84077.576755857677</v>
      </c>
      <c r="AI84" s="41">
        <f t="shared" si="229"/>
        <v>82460.700279783487</v>
      </c>
      <c r="AJ84" s="41">
        <f t="shared" si="229"/>
        <v>80874.917582095339</v>
      </c>
      <c r="AK84" s="41">
        <f t="shared" si="229"/>
        <v>79319.630705516582</v>
      </c>
      <c r="AL84" s="41">
        <f t="shared" si="229"/>
        <v>77794.253191948941</v>
      </c>
      <c r="AM84" s="41">
        <f t="shared" si="229"/>
        <v>76298.209861334544</v>
      </c>
      <c r="AN84" s="41">
        <f t="shared" si="229"/>
        <v>74830.936594770406</v>
      </c>
      <c r="AO84" s="41">
        <f t="shared" si="229"/>
        <v>73391.880121794049</v>
      </c>
      <c r="AP84" s="41">
        <f t="shared" si="229"/>
        <v>71980.497811759531</v>
      </c>
      <c r="AQ84" s="315">
        <f t="shared" si="227"/>
        <v>4310994.6116002565</v>
      </c>
    </row>
    <row r="85" spans="1:43" x14ac:dyDescent="0.25">
      <c r="A85" s="314">
        <v>32</v>
      </c>
      <c r="B85" s="28" t="s">
        <v>50</v>
      </c>
      <c r="C85" s="41">
        <f>C84-C82</f>
        <v>30001.935200000007</v>
      </c>
      <c r="D85" s="41">
        <f>D84-D82</f>
        <v>19950.978461538471</v>
      </c>
      <c r="E85" s="41">
        <f t="shared" ref="E85:AP85" si="230">E84-E82</f>
        <v>20508.920887036293</v>
      </c>
      <c r="F85" s="41">
        <f t="shared" si="230"/>
        <v>21079.972249266371</v>
      </c>
      <c r="G85" s="41">
        <f t="shared" si="230"/>
        <v>21105.433015414179</v>
      </c>
      <c r="H85" s="41">
        <f t="shared" si="230"/>
        <v>22128.764461378727</v>
      </c>
      <c r="I85" s="41">
        <f t="shared" si="230"/>
        <v>21171.591933725518</v>
      </c>
      <c r="J85" s="41">
        <f t="shared" si="230"/>
        <v>21799.231030084426</v>
      </c>
      <c r="K85" s="41">
        <f t="shared" si="230"/>
        <v>20907.68190134046</v>
      </c>
      <c r="L85" s="41">
        <f t="shared" si="230"/>
        <v>20654.105365889263</v>
      </c>
      <c r="M85" s="41">
        <f t="shared" si="230"/>
        <v>21006.893096595973</v>
      </c>
      <c r="N85" s="41">
        <f t="shared" si="230"/>
        <v>20342.758144056948</v>
      </c>
      <c r="O85" s="41">
        <f t="shared" si="230"/>
        <v>20036.282385792321</v>
      </c>
      <c r="P85" s="41">
        <f t="shared" si="230"/>
        <v>20155.728506163374</v>
      </c>
      <c r="Q85" s="41">
        <f t="shared" si="230"/>
        <v>20248.292002657283</v>
      </c>
      <c r="R85" s="41">
        <f t="shared" si="230"/>
        <v>19927.089252893027</v>
      </c>
      <c r="S85" s="41">
        <f t="shared" si="230"/>
        <v>19612.410055098226</v>
      </c>
      <c r="T85" s="41">
        <f t="shared" si="230"/>
        <v>19304.144176229223</v>
      </c>
      <c r="U85" s="41">
        <f t="shared" si="230"/>
        <v>19002.183192244993</v>
      </c>
      <c r="V85" s="41">
        <f t="shared" si="230"/>
        <v>18645.720457095245</v>
      </c>
      <c r="W85" s="41">
        <f t="shared" si="230"/>
        <v>18250.4097606742</v>
      </c>
      <c r="X85" s="41">
        <f t="shared" si="230"/>
        <v>17864.114237229311</v>
      </c>
      <c r="Y85" s="41">
        <f t="shared" si="230"/>
        <v>17486.606170195679</v>
      </c>
      <c r="Z85" s="41">
        <f t="shared" si="230"/>
        <v>17117.664312475201</v>
      </c>
      <c r="AA85" s="41">
        <f t="shared" si="230"/>
        <v>16757.073681627546</v>
      </c>
      <c r="AB85" s="41">
        <f t="shared" si="230"/>
        <v>16404.625362091712</v>
      </c>
      <c r="AC85" s="41">
        <f t="shared" si="230"/>
        <v>16060.116314184706</v>
      </c>
      <c r="AD85" s="41">
        <f t="shared" si="230"/>
        <v>15723.349189631757</v>
      </c>
      <c r="AE85" s="41">
        <f t="shared" si="230"/>
        <v>15394.13215339309</v>
      </c>
      <c r="AF85" s="41">
        <f t="shared" si="230"/>
        <v>15072.278711560502</v>
      </c>
      <c r="AG85" s="41">
        <f t="shared" si="230"/>
        <v>14757.60754510478</v>
      </c>
      <c r="AH85" s="41">
        <f t="shared" si="230"/>
        <v>14449.942349264427</v>
      </c>
      <c r="AI85" s="41">
        <f t="shared" si="230"/>
        <v>14149.111678372647</v>
      </c>
      <c r="AJ85" s="41">
        <f t="shared" si="230"/>
        <v>13854.948795927805</v>
      </c>
      <c r="AK85" s="41">
        <f t="shared" si="230"/>
        <v>13567.291529719907</v>
      </c>
      <c r="AL85" s="41">
        <f t="shared" si="230"/>
        <v>13285.982131831741</v>
      </c>
      <c r="AM85" s="41">
        <f t="shared" si="230"/>
        <v>12669.730932746745</v>
      </c>
      <c r="AN85" s="41">
        <f t="shared" si="230"/>
        <v>12085.76608933651</v>
      </c>
      <c r="AO85" s="41">
        <f t="shared" si="230"/>
        <v>11690.128216147867</v>
      </c>
      <c r="AP85" s="41">
        <f t="shared" si="230"/>
        <v>11463.043541777297</v>
      </c>
      <c r="AQ85" s="316">
        <f t="shared" si="227"/>
        <v>715694.0384777938</v>
      </c>
    </row>
    <row r="86" spans="1:43" x14ac:dyDescent="0.25">
      <c r="A86" s="314">
        <v>33</v>
      </c>
      <c r="B86" s="28" t="s">
        <v>19</v>
      </c>
      <c r="C86" s="41">
        <f>SUM(C23)</f>
        <v>210000</v>
      </c>
      <c r="D86" s="41">
        <f>SUM(D23)</f>
        <v>0</v>
      </c>
      <c r="E86" s="41">
        <f t="shared" ref="E86:AP86" si="231">SUM(E23)</f>
        <v>0</v>
      </c>
      <c r="F86" s="41">
        <f t="shared" si="231"/>
        <v>0</v>
      </c>
      <c r="G86" s="41">
        <f t="shared" si="231"/>
        <v>10000</v>
      </c>
      <c r="H86" s="41">
        <f t="shared" si="231"/>
        <v>0</v>
      </c>
      <c r="I86" s="41">
        <f t="shared" si="231"/>
        <v>40000</v>
      </c>
      <c r="J86" s="41">
        <f t="shared" si="231"/>
        <v>40000</v>
      </c>
      <c r="K86" s="41">
        <f t="shared" si="231"/>
        <v>20000</v>
      </c>
      <c r="L86" s="41">
        <f t="shared" si="231"/>
        <v>0</v>
      </c>
      <c r="M86" s="41">
        <f t="shared" si="231"/>
        <v>0</v>
      </c>
      <c r="N86" s="41">
        <f t="shared" si="231"/>
        <v>0</v>
      </c>
      <c r="O86" s="41">
        <f t="shared" si="231"/>
        <v>40000</v>
      </c>
      <c r="P86" s="41">
        <f t="shared" si="231"/>
        <v>40000</v>
      </c>
      <c r="Q86" s="41">
        <f t="shared" si="231"/>
        <v>20000</v>
      </c>
      <c r="R86" s="41">
        <f t="shared" si="231"/>
        <v>0</v>
      </c>
      <c r="S86" s="41">
        <f t="shared" si="231"/>
        <v>0</v>
      </c>
      <c r="T86" s="41">
        <f t="shared" si="231"/>
        <v>0</v>
      </c>
      <c r="U86" s="41">
        <f t="shared" si="231"/>
        <v>40000</v>
      </c>
      <c r="V86" s="41">
        <f t="shared" si="231"/>
        <v>40000</v>
      </c>
      <c r="W86" s="41">
        <f t="shared" si="231"/>
        <v>20000</v>
      </c>
      <c r="X86" s="41">
        <f t="shared" si="231"/>
        <v>0</v>
      </c>
      <c r="Y86" s="41">
        <f t="shared" si="231"/>
        <v>0</v>
      </c>
      <c r="Z86" s="41">
        <f t="shared" si="231"/>
        <v>0</v>
      </c>
      <c r="AA86" s="41">
        <f t="shared" si="231"/>
        <v>40000</v>
      </c>
      <c r="AB86" s="41">
        <f t="shared" si="231"/>
        <v>40000</v>
      </c>
      <c r="AC86" s="41">
        <f t="shared" si="231"/>
        <v>20000</v>
      </c>
      <c r="AD86" s="41">
        <f t="shared" si="231"/>
        <v>0</v>
      </c>
      <c r="AE86" s="41">
        <f t="shared" si="231"/>
        <v>0</v>
      </c>
      <c r="AF86" s="41">
        <f t="shared" si="231"/>
        <v>0</v>
      </c>
      <c r="AG86" s="41">
        <f t="shared" si="231"/>
        <v>40000</v>
      </c>
      <c r="AH86" s="41">
        <f t="shared" si="231"/>
        <v>40000</v>
      </c>
      <c r="AI86" s="41">
        <f t="shared" si="231"/>
        <v>20000</v>
      </c>
      <c r="AJ86" s="41">
        <f t="shared" si="231"/>
        <v>0</v>
      </c>
      <c r="AK86" s="41">
        <f t="shared" si="231"/>
        <v>0</v>
      </c>
      <c r="AL86" s="41">
        <f t="shared" si="231"/>
        <v>0</v>
      </c>
      <c r="AM86" s="41">
        <f t="shared" si="231"/>
        <v>0</v>
      </c>
      <c r="AN86" s="41">
        <f t="shared" si="231"/>
        <v>0</v>
      </c>
      <c r="AO86" s="41">
        <f t="shared" si="231"/>
        <v>0</v>
      </c>
      <c r="AP86" s="41">
        <f t="shared" si="231"/>
        <v>0</v>
      </c>
      <c r="AQ86" s="315">
        <f t="shared" si="227"/>
        <v>720000</v>
      </c>
    </row>
    <row r="87" spans="1:43" ht="15.75" thickBot="1" x14ac:dyDescent="0.3">
      <c r="A87" s="314">
        <v>34</v>
      </c>
      <c r="B87" s="28" t="s">
        <v>51</v>
      </c>
      <c r="C87" s="41">
        <f>C86/C78</f>
        <v>210000</v>
      </c>
      <c r="D87" s="41">
        <f>D86/D78</f>
        <v>0</v>
      </c>
      <c r="E87" s="41">
        <f t="shared" ref="E87:AP87" si="232">E86/E78</f>
        <v>0</v>
      </c>
      <c r="F87" s="41">
        <f t="shared" si="232"/>
        <v>0</v>
      </c>
      <c r="G87" s="41">
        <f t="shared" si="232"/>
        <v>8548.0419102972573</v>
      </c>
      <c r="H87" s="41">
        <f t="shared" si="232"/>
        <v>0</v>
      </c>
      <c r="I87" s="41">
        <f t="shared" si="232"/>
        <v>31612.581029205827</v>
      </c>
      <c r="J87" s="41">
        <f t="shared" si="232"/>
        <v>30396.712528082524</v>
      </c>
      <c r="K87" s="41">
        <f t="shared" si="232"/>
        <v>14613.804100039675</v>
      </c>
      <c r="L87" s="41">
        <f t="shared" si="232"/>
        <v>0</v>
      </c>
      <c r="M87" s="41">
        <f t="shared" si="232"/>
        <v>0</v>
      </c>
      <c r="N87" s="41">
        <f t="shared" si="232"/>
        <v>0</v>
      </c>
      <c r="O87" s="41">
        <f t="shared" si="232"/>
        <v>24983.881983202606</v>
      </c>
      <c r="P87" s="41">
        <f t="shared" si="232"/>
        <v>24022.963445387119</v>
      </c>
      <c r="Q87" s="41">
        <f t="shared" si="232"/>
        <v>11549.501656436116</v>
      </c>
      <c r="R87" s="41">
        <f t="shared" si="232"/>
        <v>0</v>
      </c>
      <c r="S87" s="41">
        <f t="shared" si="232"/>
        <v>0</v>
      </c>
      <c r="T87" s="41">
        <f t="shared" si="232"/>
        <v>0</v>
      </c>
      <c r="U87" s="41">
        <f t="shared" si="232"/>
        <v>19745.124840452703</v>
      </c>
      <c r="V87" s="41">
        <f t="shared" si="232"/>
        <v>18985.696961973754</v>
      </c>
      <c r="W87" s="41">
        <f t="shared" si="232"/>
        <v>9127.7389240258435</v>
      </c>
      <c r="X87" s="41">
        <f t="shared" si="232"/>
        <v>0</v>
      </c>
      <c r="Y87" s="41">
        <f t="shared" si="232"/>
        <v>0</v>
      </c>
      <c r="Z87" s="41">
        <f t="shared" si="232"/>
        <v>0</v>
      </c>
      <c r="AA87" s="41">
        <f t="shared" si="232"/>
        <v>15604.858973764898</v>
      </c>
      <c r="AB87" s="41">
        <f t="shared" si="232"/>
        <v>15004.672090158556</v>
      </c>
      <c r="AC87" s="41">
        <f t="shared" si="232"/>
        <v>7213.7846587300746</v>
      </c>
      <c r="AD87" s="41">
        <f t="shared" si="232"/>
        <v>0</v>
      </c>
      <c r="AE87" s="41">
        <f t="shared" si="232"/>
        <v>0</v>
      </c>
      <c r="AF87" s="41">
        <f t="shared" si="232"/>
        <v>0</v>
      </c>
      <c r="AG87" s="41">
        <f t="shared" si="232"/>
        <v>12332.746718936814</v>
      </c>
      <c r="AH87" s="41">
        <f t="shared" si="232"/>
        <v>11858.410306670014</v>
      </c>
      <c r="AI87" s="41">
        <f t="shared" si="232"/>
        <v>5701.1588012836601</v>
      </c>
      <c r="AJ87" s="41">
        <f t="shared" si="232"/>
        <v>0</v>
      </c>
      <c r="AK87" s="41">
        <f t="shared" si="232"/>
        <v>0</v>
      </c>
      <c r="AL87" s="41">
        <f t="shared" si="232"/>
        <v>0</v>
      </c>
      <c r="AM87" s="41">
        <f t="shared" si="232"/>
        <v>0</v>
      </c>
      <c r="AN87" s="41">
        <f t="shared" si="232"/>
        <v>0</v>
      </c>
      <c r="AO87" s="41">
        <f t="shared" si="232"/>
        <v>0</v>
      </c>
      <c r="AP87" s="41">
        <f t="shared" si="232"/>
        <v>0</v>
      </c>
      <c r="AQ87" s="316">
        <f t="shared" si="227"/>
        <v>471301.67892864742</v>
      </c>
    </row>
    <row r="88" spans="1:43" ht="15.75" thickBot="1" x14ac:dyDescent="0.3">
      <c r="A88" s="317">
        <v>35</v>
      </c>
      <c r="B88" s="12" t="s">
        <v>52</v>
      </c>
      <c r="C88" s="14">
        <f>AQ85-AQ87</f>
        <v>244392.35954914638</v>
      </c>
      <c r="D88" s="29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18"/>
    </row>
    <row r="89" spans="1:43" s="15" customFormat="1" x14ac:dyDescent="0.25">
      <c r="A89" s="308"/>
      <c r="B89" s="1" t="s">
        <v>131</v>
      </c>
      <c r="C89" s="2">
        <v>1</v>
      </c>
      <c r="D89" s="2">
        <v>2</v>
      </c>
      <c r="E89" s="2">
        <v>3</v>
      </c>
      <c r="F89" s="2">
        <v>4</v>
      </c>
      <c r="G89" s="2">
        <v>5</v>
      </c>
      <c r="H89" s="2">
        <v>6</v>
      </c>
      <c r="I89" s="2">
        <v>7</v>
      </c>
      <c r="J89" s="2">
        <v>8</v>
      </c>
      <c r="K89" s="2">
        <v>9</v>
      </c>
      <c r="L89" s="2">
        <v>10</v>
      </c>
      <c r="M89" s="2">
        <v>11</v>
      </c>
      <c r="N89" s="2">
        <v>12</v>
      </c>
      <c r="O89" s="2">
        <v>13</v>
      </c>
      <c r="P89" s="2">
        <v>14</v>
      </c>
      <c r="Q89" s="2">
        <v>15</v>
      </c>
      <c r="R89" s="2">
        <v>16</v>
      </c>
      <c r="S89" s="2">
        <v>17</v>
      </c>
      <c r="T89" s="2">
        <v>18</v>
      </c>
      <c r="U89" s="2">
        <v>19</v>
      </c>
      <c r="V89" s="2">
        <v>20</v>
      </c>
      <c r="W89" s="2">
        <v>21</v>
      </c>
      <c r="X89" s="2">
        <v>22</v>
      </c>
      <c r="Y89" s="2">
        <v>23</v>
      </c>
      <c r="Z89" s="2">
        <v>24</v>
      </c>
      <c r="AA89" s="2">
        <v>25</v>
      </c>
      <c r="AB89" s="2">
        <v>26</v>
      </c>
      <c r="AC89" s="2">
        <v>27</v>
      </c>
      <c r="AD89" s="2">
        <v>28</v>
      </c>
      <c r="AE89" s="2">
        <v>29</v>
      </c>
      <c r="AF89" s="2">
        <v>30</v>
      </c>
      <c r="AG89" s="2">
        <v>31</v>
      </c>
      <c r="AH89" s="2">
        <v>32</v>
      </c>
      <c r="AI89" s="2">
        <v>33</v>
      </c>
      <c r="AJ89" s="2">
        <v>34</v>
      </c>
      <c r="AK89" s="2">
        <v>35</v>
      </c>
      <c r="AL89" s="2">
        <v>36</v>
      </c>
      <c r="AM89" s="2">
        <v>37</v>
      </c>
      <c r="AN89" s="2">
        <v>38</v>
      </c>
      <c r="AO89" s="2">
        <v>39</v>
      </c>
      <c r="AP89" s="2">
        <v>40</v>
      </c>
      <c r="AQ89" s="319"/>
    </row>
    <row r="90" spans="1:43" x14ac:dyDescent="0.25">
      <c r="A90" s="314">
        <v>36</v>
      </c>
      <c r="B90" s="28" t="s">
        <v>111</v>
      </c>
      <c r="C90" s="41">
        <f>C83-C81-C86</f>
        <v>-179998.06479999999</v>
      </c>
      <c r="D90" s="41">
        <f>C90+D83-D81-D86</f>
        <v>-159249.04719999997</v>
      </c>
      <c r="E90" s="41">
        <f t="shared" ref="E90:AP90" si="233">D90+E83-E81-E86</f>
        <v>-137066.5983685815</v>
      </c>
      <c r="F90" s="41">
        <f t="shared" si="233"/>
        <v>-113354.49646438274</v>
      </c>
      <c r="G90" s="41">
        <f t="shared" si="233"/>
        <v>-98664.124988793861</v>
      </c>
      <c r="H90" s="41">
        <f t="shared" si="233"/>
        <v>-71741.099480331468</v>
      </c>
      <c r="I90" s="41">
        <f t="shared" si="233"/>
        <v>-84952.281554752059</v>
      </c>
      <c r="J90" s="41">
        <f t="shared" si="233"/>
        <v>-96265.980679359927</v>
      </c>
      <c r="K90" s="41">
        <f t="shared" si="233"/>
        <v>-87652.374313466891</v>
      </c>
      <c r="L90" s="41">
        <f t="shared" si="233"/>
        <v>-58255.142171198735</v>
      </c>
      <c r="M90" s="41">
        <f t="shared" si="233"/>
        <v>-27159.808721071924</v>
      </c>
      <c r="N90" s="41">
        <f t="shared" si="233"/>
        <v>4156.9328204331396</v>
      </c>
      <c r="O90" s="41">
        <f t="shared" si="233"/>
        <v>-3764.3335395932081</v>
      </c>
      <c r="P90" s="41">
        <f t="shared" si="233"/>
        <v>-10203.563983439788</v>
      </c>
      <c r="Q90" s="41">
        <f t="shared" si="233"/>
        <v>4859.9263817460451</v>
      </c>
      <c r="R90" s="41">
        <f t="shared" si="233"/>
        <v>40747.488355400419</v>
      </c>
      <c r="S90" s="41">
        <f t="shared" si="233"/>
        <v>77481.164572110836</v>
      </c>
      <c r="T90" s="41">
        <f t="shared" si="233"/>
        <v>115083.71657927762</v>
      </c>
      <c r="U90" s="41">
        <f t="shared" si="233"/>
        <v>113578.65311837592</v>
      </c>
      <c r="V90" s="41">
        <f t="shared" si="233"/>
        <v>112862.3738992154</v>
      </c>
      <c r="W90" s="41">
        <f t="shared" si="233"/>
        <v>132851.26909567168</v>
      </c>
      <c r="X90" s="41">
        <f t="shared" si="233"/>
        <v>173559.44219605712</v>
      </c>
      <c r="Y90" s="41">
        <f t="shared" si="233"/>
        <v>215001.27875845024</v>
      </c>
      <c r="Z90" s="41">
        <f t="shared" si="233"/>
        <v>257191.45205209122</v>
      </c>
      <c r="AA90" s="41">
        <f t="shared" si="233"/>
        <v>260144.92881160509</v>
      </c>
      <c r="AB90" s="41">
        <f t="shared" si="233"/>
        <v>263876.97510630923</v>
      </c>
      <c r="AC90" s="41">
        <f t="shared" si="233"/>
        <v>288403.16232690739</v>
      </c>
      <c r="AD90" s="41">
        <f t="shared" si="233"/>
        <v>333739.37329191755</v>
      </c>
      <c r="AE90" s="41">
        <f t="shared" si="233"/>
        <v>379901.80847622792</v>
      </c>
      <c r="AF90" s="41">
        <f t="shared" si="233"/>
        <v>426906.99236422445</v>
      </c>
      <c r="AG90" s="41">
        <f t="shared" si="233"/>
        <v>434771.77992998087</v>
      </c>
      <c r="AH90" s="41">
        <f t="shared" si="233"/>
        <v>443513.36324705248</v>
      </c>
      <c r="AI90" s="41">
        <f t="shared" si="233"/>
        <v>473149.27823046548</v>
      </c>
      <c r="AJ90" s="41">
        <f t="shared" si="233"/>
        <v>523697.41151354677</v>
      </c>
      <c r="AK90" s="41">
        <f t="shared" si="233"/>
        <v>575176.00746228977</v>
      </c>
      <c r="AL90" s="41">
        <f t="shared" si="233"/>
        <v>627603.67533000757</v>
      </c>
      <c r="AM90" s="41">
        <f t="shared" si="233"/>
        <v>679599.39655507973</v>
      </c>
      <c r="AN90" s="41">
        <f t="shared" si="233"/>
        <v>731182.53220465325</v>
      </c>
      <c r="AO90" s="41">
        <f t="shared" si="233"/>
        <v>783072.83056721813</v>
      </c>
      <c r="AP90" s="41">
        <f t="shared" si="233"/>
        <v>835990.43489703431</v>
      </c>
      <c r="AQ90" s="138"/>
    </row>
    <row r="91" spans="1:43" x14ac:dyDescent="0.25">
      <c r="A91" s="314">
        <v>37</v>
      </c>
      <c r="B91" s="28" t="s">
        <v>108</v>
      </c>
      <c r="C91" s="41">
        <f>'Úver A'!B3</f>
        <v>210000</v>
      </c>
      <c r="D91" s="41">
        <f>'Úver A'!C3</f>
        <v>0</v>
      </c>
      <c r="E91" s="41">
        <f>'Úver A'!D3</f>
        <v>0</v>
      </c>
      <c r="F91" s="41">
        <f>'Úver A'!E3</f>
        <v>0</v>
      </c>
      <c r="G91" s="41">
        <f>'Úver A'!F3</f>
        <v>0</v>
      </c>
      <c r="H91" s="41">
        <f>'Úver A'!G3</f>
        <v>0</v>
      </c>
      <c r="I91" s="41">
        <f>'Úver A'!H3</f>
        <v>0</v>
      </c>
      <c r="J91" s="41">
        <f>'Úver A'!I3</f>
        <v>25000</v>
      </c>
      <c r="K91" s="41">
        <f>'Úver A'!J3</f>
        <v>20000</v>
      </c>
      <c r="L91" s="41">
        <f>'Úver A'!K3</f>
        <v>0</v>
      </c>
      <c r="M91" s="41">
        <f>'Úver A'!L3</f>
        <v>0</v>
      </c>
      <c r="N91" s="41">
        <f>'Úver A'!M3</f>
        <v>0</v>
      </c>
      <c r="O91" s="41">
        <f>'Úver A'!N3</f>
        <v>0</v>
      </c>
      <c r="P91" s="41">
        <f>'Úver A'!O3</f>
        <v>0</v>
      </c>
      <c r="Q91" s="41">
        <f>'Úver A'!P3</f>
        <v>0</v>
      </c>
      <c r="R91" s="41">
        <f>'Úver A'!Q3</f>
        <v>0</v>
      </c>
      <c r="S91" s="41">
        <f>'Úver A'!R3</f>
        <v>0</v>
      </c>
      <c r="T91" s="41">
        <f>'Úver A'!S3</f>
        <v>0</v>
      </c>
      <c r="U91" s="41">
        <f>'Úver A'!T3</f>
        <v>0</v>
      </c>
      <c r="V91" s="41">
        <f>'Úver A'!U3</f>
        <v>0</v>
      </c>
      <c r="W91" s="41">
        <f>'Úver A'!V3</f>
        <v>0</v>
      </c>
      <c r="X91" s="41">
        <f>'Úver A'!W3</f>
        <v>0</v>
      </c>
      <c r="Y91" s="41">
        <f>'Úver A'!X3</f>
        <v>0</v>
      </c>
      <c r="Z91" s="41">
        <f>'Úver A'!Y3</f>
        <v>0</v>
      </c>
      <c r="AA91" s="41">
        <f>'Úver A'!Z3</f>
        <v>0</v>
      </c>
      <c r="AB91" s="41">
        <f>'Úver A'!AA3</f>
        <v>0</v>
      </c>
      <c r="AC91" s="41">
        <f>'Úver A'!AB3</f>
        <v>0</v>
      </c>
      <c r="AD91" s="41">
        <f>'Úver A'!AC3</f>
        <v>0</v>
      </c>
      <c r="AE91" s="41">
        <f>'Úver A'!AD3</f>
        <v>0</v>
      </c>
      <c r="AF91" s="41">
        <f>'Úver A'!AE3</f>
        <v>0</v>
      </c>
      <c r="AG91" s="41">
        <f>'Úver A'!AF3</f>
        <v>0</v>
      </c>
      <c r="AH91" s="41">
        <f>'Úver A'!AG3</f>
        <v>0</v>
      </c>
      <c r="AI91" s="41">
        <f>'Úver A'!AH3</f>
        <v>0</v>
      </c>
      <c r="AJ91" s="41">
        <f>'Úver A'!AI3</f>
        <v>0</v>
      </c>
      <c r="AK91" s="41">
        <f>'Úver A'!AJ3</f>
        <v>0</v>
      </c>
      <c r="AL91" s="41">
        <f>'Úver A'!AK3</f>
        <v>0</v>
      </c>
      <c r="AM91" s="41">
        <f>'Úver A'!AL3</f>
        <v>0</v>
      </c>
      <c r="AN91" s="41">
        <f>'Úver A'!AM3</f>
        <v>0</v>
      </c>
      <c r="AO91" s="41">
        <f>'Úver A'!AN3</f>
        <v>0</v>
      </c>
      <c r="AP91" s="41">
        <f>'Úver A'!AO3</f>
        <v>0</v>
      </c>
      <c r="AQ91" s="138"/>
    </row>
    <row r="92" spans="1:43" x14ac:dyDescent="0.25">
      <c r="A92" s="314">
        <v>38</v>
      </c>
      <c r="B92" s="28" t="s">
        <v>109</v>
      </c>
      <c r="C92" s="41">
        <f>'Úver A'!B4</f>
        <v>0</v>
      </c>
      <c r="D92" s="41">
        <f>'Úver A'!C4</f>
        <v>16695.960742745898</v>
      </c>
      <c r="E92" s="41">
        <f>'Úver A'!D4</f>
        <v>17530.758779883192</v>
      </c>
      <c r="F92" s="41">
        <f>'Úver A'!E4</f>
        <v>18407.296718877355</v>
      </c>
      <c r="G92" s="41">
        <f>'Úver A'!F4</f>
        <v>19327.661554821221</v>
      </c>
      <c r="H92" s="41">
        <f>'Úver A'!G4</f>
        <v>20294.044632562283</v>
      </c>
      <c r="I92" s="41">
        <f>'Úver A'!H4</f>
        <v>21308.746864190394</v>
      </c>
      <c r="J92" s="41">
        <f>'Úver A'!I4</f>
        <v>22374.184207399914</v>
      </c>
      <c r="K92" s="41">
        <f>'Úver A'!J4</f>
        <v>25480.50779190633</v>
      </c>
      <c r="L92" s="41">
        <f>'Úver A'!K4</f>
        <v>28344.624680810775</v>
      </c>
      <c r="M92" s="41">
        <f>'Úver A'!L4</f>
        <v>29761.855914851316</v>
      </c>
      <c r="N92" s="41">
        <f>'Úver A'!M4</f>
        <v>4053.9879678480993</v>
      </c>
      <c r="O92" s="41">
        <f>'Úver A'!N4</f>
        <v>4256.6873662403877</v>
      </c>
      <c r="P92" s="41">
        <f>'Úver A'!O4</f>
        <v>4469.521734552407</v>
      </c>
      <c r="Q92" s="41">
        <f>'Úver A'!P4</f>
        <v>4692.9978212800279</v>
      </c>
      <c r="R92" s="41">
        <f>'Úver A'!Q4</f>
        <v>4927.6477123440291</v>
      </c>
      <c r="S92" s="41">
        <f>'Úver A'!R4</f>
        <v>5174.0300979612311</v>
      </c>
      <c r="T92" s="41">
        <f>'Úver A'!S4</f>
        <v>5432.7316028592923</v>
      </c>
      <c r="U92" s="41">
        <f>'Úver A'!T4</f>
        <v>2466.7538088658475</v>
      </c>
      <c r="V92" s="41">
        <f>'Úver A'!U4</f>
        <v>6.9121597334742543E-12</v>
      </c>
      <c r="W92" s="41">
        <f>'Úver A'!V4</f>
        <v>0</v>
      </c>
      <c r="X92" s="41">
        <f>'Úver A'!W4</f>
        <v>0</v>
      </c>
      <c r="Y92" s="41">
        <f>'Úver A'!X4</f>
        <v>0</v>
      </c>
      <c r="Z92" s="41">
        <f>'Úver A'!Y4</f>
        <v>0</v>
      </c>
      <c r="AA92" s="41">
        <f>'Úver A'!Z4</f>
        <v>0</v>
      </c>
      <c r="AB92" s="41">
        <f>'Úver A'!AA4</f>
        <v>0</v>
      </c>
      <c r="AC92" s="41">
        <f>'Úver A'!AB4</f>
        <v>0</v>
      </c>
      <c r="AD92" s="41">
        <f>'Úver A'!AC4</f>
        <v>0</v>
      </c>
      <c r="AE92" s="41">
        <f>'Úver A'!AD4</f>
        <v>0</v>
      </c>
      <c r="AF92" s="41">
        <f>'Úver A'!AE4</f>
        <v>0</v>
      </c>
      <c r="AG92" s="41">
        <f>'Úver A'!AF4</f>
        <v>0</v>
      </c>
      <c r="AH92" s="41">
        <f>'Úver A'!AG4</f>
        <v>0</v>
      </c>
      <c r="AI92" s="41">
        <f>'Úver A'!AH4</f>
        <v>0</v>
      </c>
      <c r="AJ92" s="41">
        <f>'Úver A'!AI4</f>
        <v>0</v>
      </c>
      <c r="AK92" s="41">
        <f>'Úver A'!AJ4</f>
        <v>0</v>
      </c>
      <c r="AL92" s="41">
        <f>'Úver A'!AK4</f>
        <v>0</v>
      </c>
      <c r="AM92" s="41">
        <f>'Úver A'!AL4</f>
        <v>0</v>
      </c>
      <c r="AN92" s="41">
        <f>'Úver A'!AM4</f>
        <v>0</v>
      </c>
      <c r="AO92" s="41">
        <f>'Úver A'!AN4</f>
        <v>0</v>
      </c>
      <c r="AP92" s="41">
        <f>'Úver A'!AO4</f>
        <v>0</v>
      </c>
      <c r="AQ92" s="138"/>
    </row>
    <row r="93" spans="1:43" x14ac:dyDescent="0.25">
      <c r="A93" s="314">
        <v>39</v>
      </c>
      <c r="B93" s="28" t="s">
        <v>110</v>
      </c>
      <c r="C93" s="41">
        <f>C90+C91-C92</f>
        <v>30001.935200000007</v>
      </c>
      <c r="D93" s="41">
        <f t="shared" ref="D93:AP93" si="234">C93+D83-D81-D86+D91-D92</f>
        <v>34054.99205725413</v>
      </c>
      <c r="E93" s="41">
        <f t="shared" si="234"/>
        <v>38706.682108789406</v>
      </c>
      <c r="F93" s="41">
        <f t="shared" si="234"/>
        <v>44011.487294110797</v>
      </c>
      <c r="G93" s="41">
        <f t="shared" si="234"/>
        <v>39374.197214878448</v>
      </c>
      <c r="H93" s="41">
        <f t="shared" si="234"/>
        <v>46003.178090778565</v>
      </c>
      <c r="I93" s="41">
        <f t="shared" si="234"/>
        <v>11483.249152167573</v>
      </c>
      <c r="J93" s="41">
        <f t="shared" si="234"/>
        <v>2795.3658201598009</v>
      </c>
      <c r="K93" s="41">
        <f t="shared" si="234"/>
        <v>5928.464394146522</v>
      </c>
      <c r="L93" s="41">
        <f t="shared" si="234"/>
        <v>6981.0718556038992</v>
      </c>
      <c r="M93" s="41">
        <f t="shared" si="234"/>
        <v>8314.5493908793869</v>
      </c>
      <c r="N93" s="41">
        <f t="shared" si="234"/>
        <v>35577.302964536364</v>
      </c>
      <c r="O93" s="41">
        <f t="shared" si="234"/>
        <v>23399.34923826962</v>
      </c>
      <c r="P93" s="41">
        <f t="shared" si="234"/>
        <v>12490.597059870626</v>
      </c>
      <c r="Q93" s="41">
        <f t="shared" si="234"/>
        <v>22861.08960377644</v>
      </c>
      <c r="R93" s="41">
        <f t="shared" si="234"/>
        <v>53821.003865086779</v>
      </c>
      <c r="S93" s="41">
        <f t="shared" si="234"/>
        <v>85380.649983835974</v>
      </c>
      <c r="T93" s="41">
        <f t="shared" si="234"/>
        <v>117550.47038814345</v>
      </c>
      <c r="U93" s="41">
        <f t="shared" si="234"/>
        <v>113578.65311837592</v>
      </c>
      <c r="V93" s="41">
        <f t="shared" si="234"/>
        <v>112862.3738992154</v>
      </c>
      <c r="W93" s="41">
        <f t="shared" si="234"/>
        <v>132851.26909567168</v>
      </c>
      <c r="X93" s="41">
        <f t="shared" si="234"/>
        <v>173559.44219605712</v>
      </c>
      <c r="Y93" s="41">
        <f t="shared" si="234"/>
        <v>215001.27875845024</v>
      </c>
      <c r="Z93" s="41">
        <f t="shared" si="234"/>
        <v>257191.45205209122</v>
      </c>
      <c r="AA93" s="41">
        <f t="shared" si="234"/>
        <v>260144.92881160509</v>
      </c>
      <c r="AB93" s="41">
        <f t="shared" si="234"/>
        <v>263876.97510630923</v>
      </c>
      <c r="AC93" s="41">
        <f t="shared" si="234"/>
        <v>288403.16232690739</v>
      </c>
      <c r="AD93" s="41">
        <f t="shared" si="234"/>
        <v>333739.37329191755</v>
      </c>
      <c r="AE93" s="41">
        <f t="shared" si="234"/>
        <v>379901.80847622792</v>
      </c>
      <c r="AF93" s="41">
        <f t="shared" si="234"/>
        <v>426906.99236422445</v>
      </c>
      <c r="AG93" s="41">
        <f t="shared" si="234"/>
        <v>434771.77992998087</v>
      </c>
      <c r="AH93" s="41">
        <f t="shared" si="234"/>
        <v>443513.36324705248</v>
      </c>
      <c r="AI93" s="41">
        <f t="shared" si="234"/>
        <v>473149.27823046548</v>
      </c>
      <c r="AJ93" s="41">
        <f t="shared" si="234"/>
        <v>523697.41151354677</v>
      </c>
      <c r="AK93" s="41">
        <f t="shared" si="234"/>
        <v>575176.00746228977</v>
      </c>
      <c r="AL93" s="41">
        <f t="shared" si="234"/>
        <v>627603.67533000757</v>
      </c>
      <c r="AM93" s="41">
        <f t="shared" si="234"/>
        <v>679599.39655507973</v>
      </c>
      <c r="AN93" s="41">
        <f t="shared" si="234"/>
        <v>731182.53220465325</v>
      </c>
      <c r="AO93" s="41">
        <f t="shared" si="234"/>
        <v>783072.83056721813</v>
      </c>
      <c r="AP93" s="41">
        <f t="shared" si="234"/>
        <v>835990.43489703431</v>
      </c>
      <c r="AQ93" s="138"/>
    </row>
    <row r="94" spans="1:43" x14ac:dyDescent="0.25">
      <c r="A94" s="320">
        <v>40</v>
      </c>
      <c r="B94" s="59" t="s">
        <v>112</v>
      </c>
      <c r="C94" s="60">
        <f t="shared" ref="C94:AP94" si="235">C93/C78</f>
        <v>30001.935200000007</v>
      </c>
      <c r="D94" s="60">
        <f t="shared" si="235"/>
        <v>32745.184670436662</v>
      </c>
      <c r="E94" s="60">
        <f t="shared" si="235"/>
        <v>35786.503428984281</v>
      </c>
      <c r="F94" s="60">
        <f t="shared" si="235"/>
        <v>39126.051944155734</v>
      </c>
      <c r="G94" s="60">
        <f t="shared" si="235"/>
        <v>33657.228797709053</v>
      </c>
      <c r="H94" s="60">
        <f t="shared" si="235"/>
        <v>37811.259069888816</v>
      </c>
      <c r="I94" s="60">
        <f t="shared" si="235"/>
        <v>9075.3786075364133</v>
      </c>
      <c r="J94" s="60">
        <f t="shared" si="235"/>
        <v>2124.2482811556274</v>
      </c>
      <c r="K94" s="60">
        <f t="shared" si="235"/>
        <v>4331.8708635058838</v>
      </c>
      <c r="L94" s="60">
        <f t="shared" si="235"/>
        <v>4904.8084858699922</v>
      </c>
      <c r="M94" s="60">
        <f t="shared" si="235"/>
        <v>5617.0116484104828</v>
      </c>
      <c r="N94" s="60">
        <f t="shared" si="235"/>
        <v>23110.337602212141</v>
      </c>
      <c r="O94" s="60">
        <f t="shared" si="235"/>
        <v>14615.164496316749</v>
      </c>
      <c r="P94" s="60">
        <f t="shared" si="235"/>
        <v>7501.528914508297</v>
      </c>
      <c r="Q94" s="60">
        <f t="shared" si="235"/>
        <v>13201.709612337523</v>
      </c>
      <c r="R94" s="60">
        <f t="shared" si="235"/>
        <v>29884.892946676653</v>
      </c>
      <c r="S94" s="60">
        <f t="shared" si="235"/>
        <v>45585.427071741207</v>
      </c>
      <c r="T94" s="60">
        <f t="shared" si="235"/>
        <v>60347.266534563612</v>
      </c>
      <c r="U94" s="60">
        <f t="shared" si="235"/>
        <v>56065.617125820136</v>
      </c>
      <c r="V94" s="60">
        <f t="shared" si="235"/>
        <v>53569.270731486991</v>
      </c>
      <c r="W94" s="60">
        <f t="shared" si="235"/>
        <v>60631.585001539701</v>
      </c>
      <c r="X94" s="60">
        <f t="shared" si="235"/>
        <v>76163.715200248262</v>
      </c>
      <c r="Y94" s="60">
        <f t="shared" si="235"/>
        <v>90720.947708895939</v>
      </c>
      <c r="Z94" s="60">
        <f t="shared" si="235"/>
        <v>104349.34480179822</v>
      </c>
      <c r="AA94" s="60">
        <f t="shared" si="235"/>
        <v>101488.12317113017</v>
      </c>
      <c r="AB94" s="60">
        <f t="shared" si="235"/>
        <v>98984.687090327556</v>
      </c>
      <c r="AC94" s="60">
        <f t="shared" si="235"/>
        <v>104023.91539615419</v>
      </c>
      <c r="AD94" s="60">
        <f t="shared" si="235"/>
        <v>115746.34476285694</v>
      </c>
      <c r="AE94" s="60">
        <f t="shared" si="235"/>
        <v>126688.69442537091</v>
      </c>
      <c r="AF94" s="60">
        <f t="shared" si="235"/>
        <v>136888.33104364789</v>
      </c>
      <c r="AG94" s="60">
        <f t="shared" si="235"/>
        <v>134048.25606044475</v>
      </c>
      <c r="AH94" s="60">
        <f t="shared" si="235"/>
        <v>131484.0859468682</v>
      </c>
      <c r="AI94" s="60">
        <f t="shared" si="235"/>
        <v>134874.9585952315</v>
      </c>
      <c r="AJ94" s="60">
        <f t="shared" si="235"/>
        <v>143542.40898365038</v>
      </c>
      <c r="AK94" s="60">
        <f t="shared" si="235"/>
        <v>151588.83862938377</v>
      </c>
      <c r="AL94" s="60">
        <f t="shared" si="235"/>
        <v>159044.48081393153</v>
      </c>
      <c r="AM94" s="60">
        <f t="shared" si="235"/>
        <v>165597.11633075782</v>
      </c>
      <c r="AN94" s="60">
        <f t="shared" si="235"/>
        <v>171313.76256121902</v>
      </c>
      <c r="AO94" s="60">
        <f t="shared" si="235"/>
        <v>176414.89990962765</v>
      </c>
      <c r="AP94" s="60">
        <f t="shared" si="235"/>
        <v>181092.75499334233</v>
      </c>
      <c r="AQ94" s="138"/>
    </row>
    <row r="95" spans="1:43" x14ac:dyDescent="0.25">
      <c r="A95" s="145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124"/>
    </row>
    <row r="96" spans="1:43" ht="15.75" thickBot="1" x14ac:dyDescent="0.3">
      <c r="A96" s="163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5"/>
    </row>
  </sheetData>
  <phoneticPr fontId="17" type="noConversion"/>
  <conditionalFormatting sqref="C93:AP93">
    <cfRule type="cellIs" dxfId="888" priority="1" operator="lessThan">
      <formula>0</formula>
    </cfRule>
  </conditionalFormatting>
  <dataValidations count="1">
    <dataValidation type="list" allowBlank="1" showInputMessage="1" showErrorMessage="1" sqref="C7">
      <formula1>$AQ$3:$AQ$4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Y152"/>
  <sheetViews>
    <sheetView zoomScale="160" zoomScaleNormal="160" workbookViewId="0">
      <selection activeCell="A30" sqref="A30"/>
    </sheetView>
  </sheetViews>
  <sheetFormatPr defaultRowHeight="15" x14ac:dyDescent="0.25"/>
  <cols>
    <col min="1" max="1" width="30.5703125" bestFit="1" customWidth="1"/>
    <col min="2" max="2" width="12" bestFit="1" customWidth="1"/>
    <col min="3" max="3" width="36.140625" customWidth="1"/>
    <col min="4" max="4" width="9.42578125" bestFit="1" customWidth="1"/>
  </cols>
  <sheetData>
    <row r="1" spans="1:11" ht="20.25" x14ac:dyDescent="0.3">
      <c r="A1" s="469" t="s">
        <v>163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</row>
    <row r="2" spans="1:11" x14ac:dyDescent="0.25">
      <c r="A2" s="470"/>
      <c r="B2" s="470"/>
      <c r="C2" s="470"/>
      <c r="D2" s="470"/>
      <c r="E2" s="470"/>
      <c r="F2" s="470"/>
      <c r="G2" s="470"/>
      <c r="H2" s="470"/>
      <c r="I2" s="470"/>
      <c r="J2" s="470"/>
      <c r="K2" s="470"/>
    </row>
    <row r="3" spans="1:11" x14ac:dyDescent="0.25">
      <c r="A3" s="471" t="s">
        <v>164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</row>
    <row r="4" spans="1:11" x14ac:dyDescent="0.25">
      <c r="A4" s="467" t="s">
        <v>165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</row>
    <row r="5" spans="1:11" x14ac:dyDescent="0.25">
      <c r="A5" s="468" t="s">
        <v>166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</row>
    <row r="6" spans="1:11" x14ac:dyDescent="0.25">
      <c r="A6" s="466" t="s">
        <v>167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</row>
    <row r="7" spans="1:11" x14ac:dyDescent="0.25">
      <c r="A7" s="470"/>
      <c r="B7" s="470"/>
      <c r="C7" s="470"/>
      <c r="D7" s="470"/>
      <c r="E7" s="470"/>
      <c r="F7" s="470"/>
      <c r="G7" s="470"/>
      <c r="H7" s="470"/>
      <c r="I7" s="470"/>
      <c r="J7" s="470"/>
      <c r="K7" s="470"/>
    </row>
    <row r="8" spans="1:11" s="15" customFormat="1" x14ac:dyDescent="0.25">
      <c r="A8" s="470"/>
      <c r="B8" s="470"/>
      <c r="C8" s="470"/>
      <c r="D8" s="470"/>
      <c r="E8" s="470"/>
      <c r="F8" s="470"/>
      <c r="G8" s="470"/>
      <c r="H8" s="470"/>
      <c r="I8" s="470"/>
      <c r="J8" s="470"/>
      <c r="K8" s="470"/>
    </row>
    <row r="9" spans="1:11" s="15" customFormat="1" x14ac:dyDescent="0.25">
      <c r="A9" s="470"/>
      <c r="B9" s="470"/>
      <c r="C9" s="470"/>
      <c r="D9" s="470"/>
      <c r="E9" s="470"/>
      <c r="F9" s="470"/>
      <c r="G9" s="470"/>
      <c r="H9" s="470"/>
      <c r="I9" s="470"/>
      <c r="J9" s="470"/>
      <c r="K9" s="470"/>
    </row>
    <row r="10" spans="1:11" s="15" customFormat="1" x14ac:dyDescent="0.25">
      <c r="A10" s="470"/>
      <c r="B10" s="470"/>
      <c r="C10" s="470"/>
      <c r="D10" s="470"/>
      <c r="E10" s="470"/>
      <c r="F10" s="470"/>
      <c r="G10" s="470"/>
      <c r="H10" s="470"/>
      <c r="I10" s="470"/>
      <c r="J10" s="470"/>
      <c r="K10" s="470"/>
    </row>
    <row r="11" spans="1:11" s="15" customFormat="1" x14ac:dyDescent="0.25">
      <c r="A11" s="470"/>
      <c r="B11" s="470"/>
      <c r="C11" s="470"/>
      <c r="D11" s="470"/>
      <c r="E11" s="470"/>
      <c r="F11" s="470"/>
      <c r="G11" s="470"/>
      <c r="H11" s="470"/>
      <c r="I11" s="470"/>
      <c r="J11" s="470"/>
      <c r="K11" s="470"/>
    </row>
    <row r="12" spans="1:11" s="15" customFormat="1" x14ac:dyDescent="0.25">
      <c r="A12" s="470"/>
      <c r="B12" s="470"/>
      <c r="C12" s="470"/>
      <c r="D12" s="470"/>
      <c r="E12" s="470"/>
      <c r="F12" s="470"/>
      <c r="G12" s="470"/>
      <c r="H12" s="470"/>
      <c r="I12" s="470"/>
      <c r="J12" s="470"/>
      <c r="K12" s="470"/>
    </row>
    <row r="13" spans="1:11" s="15" customFormat="1" x14ac:dyDescent="0.25">
      <c r="A13" s="470"/>
      <c r="B13" s="470"/>
      <c r="C13" s="470"/>
      <c r="D13" s="470"/>
      <c r="E13" s="470"/>
      <c r="F13" s="470"/>
      <c r="G13" s="470"/>
      <c r="H13" s="470"/>
      <c r="I13" s="470"/>
      <c r="J13" s="470"/>
      <c r="K13" s="470"/>
    </row>
    <row r="14" spans="1:11" s="15" customFormat="1" x14ac:dyDescent="0.25">
      <c r="A14" s="470"/>
      <c r="B14" s="470"/>
      <c r="C14" s="470"/>
      <c r="D14" s="470"/>
      <c r="E14" s="470"/>
      <c r="F14" s="470"/>
      <c r="G14" s="470"/>
      <c r="H14" s="470"/>
      <c r="I14" s="470"/>
      <c r="J14" s="470"/>
      <c r="K14" s="470"/>
    </row>
    <row r="15" spans="1:11" s="15" customFormat="1" x14ac:dyDescent="0.25">
      <c r="A15" s="470"/>
      <c r="B15" s="470"/>
      <c r="C15" s="470"/>
      <c r="D15" s="470"/>
      <c r="E15" s="470"/>
      <c r="F15" s="470"/>
      <c r="G15" s="470"/>
      <c r="H15" s="470"/>
      <c r="I15" s="470"/>
      <c r="J15" s="470"/>
      <c r="K15" s="470"/>
    </row>
    <row r="16" spans="1:11" s="15" customFormat="1" x14ac:dyDescent="0.25">
      <c r="A16" s="470"/>
      <c r="B16" s="470"/>
      <c r="C16" s="470"/>
      <c r="D16" s="470"/>
      <c r="E16" s="470"/>
      <c r="F16" s="470"/>
      <c r="G16" s="470"/>
      <c r="H16" s="470"/>
      <c r="I16" s="470"/>
      <c r="J16" s="470"/>
      <c r="K16" s="470"/>
    </row>
    <row r="17" spans="1:11" s="15" customFormat="1" x14ac:dyDescent="0.25">
      <c r="A17" s="470"/>
      <c r="B17" s="470"/>
      <c r="C17" s="470"/>
      <c r="D17" s="470"/>
      <c r="E17" s="470"/>
      <c r="F17" s="470"/>
      <c r="G17" s="470"/>
      <c r="H17" s="470"/>
      <c r="I17" s="470"/>
      <c r="J17" s="470"/>
      <c r="K17" s="470"/>
    </row>
    <row r="18" spans="1:11" s="15" customFormat="1" x14ac:dyDescent="0.25">
      <c r="A18" s="470"/>
      <c r="B18" s="470"/>
      <c r="C18" s="470"/>
      <c r="D18" s="470"/>
      <c r="E18" s="470"/>
      <c r="F18" s="470"/>
      <c r="G18" s="470"/>
      <c r="H18" s="470"/>
      <c r="I18" s="470"/>
      <c r="J18" s="470"/>
      <c r="K18" s="470"/>
    </row>
    <row r="19" spans="1:11" s="15" customFormat="1" x14ac:dyDescent="0.25">
      <c r="A19" s="470"/>
      <c r="B19" s="470"/>
      <c r="C19" s="470"/>
      <c r="D19" s="470"/>
      <c r="E19" s="470"/>
      <c r="F19" s="470"/>
      <c r="G19" s="470"/>
      <c r="H19" s="470"/>
      <c r="I19" s="470"/>
      <c r="J19" s="470"/>
      <c r="K19" s="470"/>
    </row>
    <row r="20" spans="1:11" s="15" customFormat="1" x14ac:dyDescent="0.25">
      <c r="A20" s="470"/>
      <c r="B20" s="470"/>
      <c r="C20" s="470"/>
      <c r="D20" s="470"/>
      <c r="E20" s="470"/>
      <c r="F20" s="470"/>
      <c r="G20" s="470"/>
      <c r="H20" s="470"/>
      <c r="I20" s="470"/>
      <c r="J20" s="470"/>
      <c r="K20" s="470"/>
    </row>
    <row r="21" spans="1:11" s="15" customFormat="1" x14ac:dyDescent="0.25">
      <c r="A21" s="470"/>
      <c r="B21" s="470"/>
      <c r="C21" s="470"/>
      <c r="D21" s="470"/>
      <c r="E21" s="470"/>
      <c r="F21" s="470"/>
      <c r="G21" s="470"/>
      <c r="H21" s="470"/>
      <c r="I21" s="470"/>
      <c r="J21" s="470"/>
      <c r="K21" s="470"/>
    </row>
    <row r="22" spans="1:11" s="15" customFormat="1" x14ac:dyDescent="0.25">
      <c r="A22" s="470"/>
      <c r="B22" s="470"/>
      <c r="C22" s="470"/>
      <c r="D22" s="470"/>
      <c r="E22" s="470"/>
      <c r="F22" s="470"/>
      <c r="G22" s="470"/>
      <c r="H22" s="470"/>
      <c r="I22" s="470"/>
      <c r="J22" s="470"/>
      <c r="K22" s="470"/>
    </row>
    <row r="23" spans="1:11" s="15" customFormat="1" x14ac:dyDescent="0.25">
      <c r="A23" s="470"/>
      <c r="B23" s="470"/>
      <c r="C23" s="470"/>
      <c r="D23" s="470"/>
      <c r="E23" s="470"/>
      <c r="F23" s="470"/>
      <c r="G23" s="470"/>
      <c r="H23" s="470"/>
      <c r="I23" s="470"/>
      <c r="J23" s="470"/>
      <c r="K23" s="470"/>
    </row>
    <row r="24" spans="1:11" s="15" customFormat="1" x14ac:dyDescent="0.25">
      <c r="A24" s="470"/>
      <c r="B24" s="470"/>
      <c r="C24" s="470"/>
      <c r="D24" s="470"/>
      <c r="E24" s="470"/>
      <c r="F24" s="470"/>
      <c r="G24" s="470"/>
      <c r="H24" s="470"/>
      <c r="I24" s="470"/>
      <c r="J24" s="470"/>
      <c r="K24" s="470"/>
    </row>
    <row r="25" spans="1:11" s="15" customFormat="1" x14ac:dyDescent="0.25">
      <c r="A25" s="470"/>
      <c r="B25" s="470"/>
      <c r="C25" s="470"/>
      <c r="D25" s="470"/>
      <c r="E25" s="470"/>
      <c r="F25" s="470"/>
      <c r="G25" s="470"/>
      <c r="H25" s="470"/>
      <c r="I25" s="470"/>
      <c r="J25" s="470"/>
      <c r="K25" s="470"/>
    </row>
    <row r="26" spans="1:11" s="15" customFormat="1" x14ac:dyDescent="0.25">
      <c r="A26" s="470"/>
      <c r="B26" s="470"/>
      <c r="C26" s="470"/>
      <c r="D26" s="470"/>
      <c r="E26" s="470"/>
      <c r="F26" s="470"/>
      <c r="G26" s="470"/>
      <c r="H26" s="470"/>
      <c r="I26" s="470"/>
      <c r="J26" s="470"/>
      <c r="K26" s="470"/>
    </row>
    <row r="27" spans="1:11" s="15" customFormat="1" x14ac:dyDescent="0.25">
      <c r="A27" s="470"/>
      <c r="B27" s="470"/>
      <c r="C27" s="470"/>
      <c r="D27" s="470"/>
      <c r="E27" s="470"/>
      <c r="F27" s="470"/>
      <c r="G27" s="470"/>
      <c r="H27" s="470"/>
      <c r="I27" s="470"/>
      <c r="J27" s="470"/>
      <c r="K27" s="470"/>
    </row>
    <row r="28" spans="1:11" s="15" customFormat="1" x14ac:dyDescent="0.25"/>
    <row r="29" spans="1:11" s="15" customFormat="1" x14ac:dyDescent="0.25"/>
    <row r="30" spans="1:11" s="15" customFormat="1" x14ac:dyDescent="0.25"/>
    <row r="31" spans="1:11" s="15" customFormat="1" x14ac:dyDescent="0.25"/>
    <row r="32" spans="1:11" s="15" customFormat="1" x14ac:dyDescent="0.25"/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pans="1:51" s="15" customFormat="1" x14ac:dyDescent="0.25"/>
    <row r="131" spans="1:51" s="15" customFormat="1" ht="15.75" thickBot="1" x14ac:dyDescent="0.3"/>
    <row r="132" spans="1:51" ht="15.75" thickBot="1" x14ac:dyDescent="0.3">
      <c r="A132" s="442" t="s">
        <v>171</v>
      </c>
      <c r="B132" s="36"/>
      <c r="C132" s="36"/>
      <c r="D132" s="36"/>
    </row>
    <row r="133" spans="1:51" x14ac:dyDescent="0.25">
      <c r="A133" s="443" t="s">
        <v>168</v>
      </c>
      <c r="B133" s="440">
        <f>'Podnik A'!A88</f>
        <v>35</v>
      </c>
      <c r="C133" s="449" t="str">
        <f>'Podnik A'!B88</f>
        <v>Výpočet výšky ČSH:</v>
      </c>
      <c r="D133" s="441">
        <f>'Podnik A'!C88</f>
        <v>244392.35954914638</v>
      </c>
    </row>
    <row r="134" spans="1:51" x14ac:dyDescent="0.25">
      <c r="A134" s="444" t="s">
        <v>169</v>
      </c>
      <c r="B134" s="425">
        <f>'Podnik RSP bez pomoci'!A89</f>
        <v>35</v>
      </c>
      <c r="C134" s="450" t="str">
        <f>'Podnik RSP bez pomoci'!B89</f>
        <v>Výpočet výšky ČSH:</v>
      </c>
      <c r="D134" s="426">
        <f>'Podnik RSP bez pomoci'!C89</f>
        <v>-258480.2111153914</v>
      </c>
    </row>
    <row r="135" spans="1:51" ht="15.75" thickBot="1" x14ac:dyDescent="0.3">
      <c r="A135" s="445" t="s">
        <v>170</v>
      </c>
      <c r="B135" s="427">
        <f>'Podnik RSP s pomocou'!A93</f>
        <v>35</v>
      </c>
      <c r="C135" s="451" t="str">
        <f>'Podnik RSP s pomocou'!B93</f>
        <v>Výpočet výšky ČSH:</v>
      </c>
      <c r="D135" s="428">
        <f>'Podnik RSP s pomocou'!C93</f>
        <v>154996.14065116137</v>
      </c>
    </row>
    <row r="136" spans="1:51" ht="15.75" thickBot="1" x14ac:dyDescent="0.3"/>
    <row r="137" spans="1:51" x14ac:dyDescent="0.25">
      <c r="A137" s="457" t="s">
        <v>172</v>
      </c>
      <c r="B137" s="458"/>
      <c r="C137" s="458"/>
      <c r="D137" s="458">
        <f>'Podnik A'!C11</f>
        <v>1</v>
      </c>
      <c r="E137" s="458">
        <f>'Podnik A'!D11</f>
        <v>2</v>
      </c>
      <c r="F137" s="458">
        <f>'Podnik A'!E11</f>
        <v>3</v>
      </c>
      <c r="G137" s="458">
        <f>'Podnik A'!F11</f>
        <v>4</v>
      </c>
      <c r="H137" s="458">
        <f>'Podnik A'!G11</f>
        <v>5</v>
      </c>
      <c r="I137" s="458">
        <f>'Podnik A'!H11</f>
        <v>6</v>
      </c>
      <c r="J137" s="458">
        <f>'Podnik A'!I11</f>
        <v>7</v>
      </c>
      <c r="K137" s="458">
        <f>'Podnik A'!J11</f>
        <v>8</v>
      </c>
      <c r="L137" s="458">
        <f>'Podnik A'!K11</f>
        <v>9</v>
      </c>
      <c r="M137" s="458">
        <f>'Podnik A'!L11</f>
        <v>10</v>
      </c>
      <c r="N137" s="458">
        <f>'Podnik A'!M11</f>
        <v>11</v>
      </c>
      <c r="O137" s="458">
        <f>'Podnik A'!N11</f>
        <v>12</v>
      </c>
      <c r="P137" s="458">
        <f>'Podnik A'!O11</f>
        <v>13</v>
      </c>
      <c r="Q137" s="458">
        <f>'Podnik A'!P11</f>
        <v>14</v>
      </c>
      <c r="R137" s="458">
        <f>'Podnik A'!Q11</f>
        <v>15</v>
      </c>
      <c r="S137" s="458">
        <f>'Podnik A'!R11</f>
        <v>16</v>
      </c>
      <c r="T137" s="458">
        <f>'Podnik A'!S11</f>
        <v>17</v>
      </c>
      <c r="U137" s="458">
        <f>'Podnik A'!T11</f>
        <v>18</v>
      </c>
      <c r="V137" s="458">
        <f>'Podnik A'!U11</f>
        <v>19</v>
      </c>
      <c r="W137" s="458">
        <f>'Podnik A'!V11</f>
        <v>20</v>
      </c>
      <c r="X137" s="458">
        <f>'Podnik A'!W11</f>
        <v>21</v>
      </c>
      <c r="Y137" s="458">
        <f>'Podnik A'!X11</f>
        <v>22</v>
      </c>
      <c r="Z137" s="458">
        <f>'Podnik A'!Y11</f>
        <v>23</v>
      </c>
      <c r="AA137" s="458">
        <f>'Podnik A'!Z11</f>
        <v>24</v>
      </c>
      <c r="AB137" s="458">
        <f>'Podnik A'!AA11</f>
        <v>25</v>
      </c>
      <c r="AC137" s="458">
        <f>'Podnik A'!AB11</f>
        <v>26</v>
      </c>
      <c r="AD137" s="458">
        <f>'Podnik A'!AC11</f>
        <v>27</v>
      </c>
      <c r="AE137" s="458">
        <f>'Podnik A'!AD11</f>
        <v>28</v>
      </c>
      <c r="AF137" s="458">
        <f>'Podnik A'!AE11</f>
        <v>29</v>
      </c>
      <c r="AG137" s="458">
        <f>'Podnik A'!AF11</f>
        <v>30</v>
      </c>
      <c r="AH137" s="458">
        <f>'Podnik A'!AG11</f>
        <v>31</v>
      </c>
      <c r="AI137" s="458">
        <f>'Podnik A'!AH11</f>
        <v>32</v>
      </c>
      <c r="AJ137" s="458">
        <f>'Podnik A'!AI11</f>
        <v>33</v>
      </c>
      <c r="AK137" s="458">
        <f>'Podnik A'!AJ11</f>
        <v>34</v>
      </c>
      <c r="AL137" s="458">
        <f>'Podnik A'!AK11</f>
        <v>35</v>
      </c>
      <c r="AM137" s="458">
        <f>'Podnik A'!AL11</f>
        <v>36</v>
      </c>
      <c r="AN137" s="458">
        <f>'Podnik A'!AM11</f>
        <v>37</v>
      </c>
      <c r="AO137" s="458">
        <f>'Podnik A'!AN11</f>
        <v>38</v>
      </c>
      <c r="AP137" s="458">
        <f>'Podnik A'!AO11</f>
        <v>39</v>
      </c>
      <c r="AQ137" s="459">
        <f>'Podnik A'!AP11</f>
        <v>40</v>
      </c>
    </row>
    <row r="138" spans="1:51" x14ac:dyDescent="0.25">
      <c r="A138" s="446" t="s">
        <v>168</v>
      </c>
      <c r="B138" s="429">
        <f>'Podnik A'!A93</f>
        <v>39</v>
      </c>
      <c r="C138" s="430" t="str">
        <f>'Podnik A'!B93</f>
        <v>Kumulované CASH-FLOW s Inv.n. s úverom úver</v>
      </c>
      <c r="D138" s="431">
        <f>'Podnik A'!C93</f>
        <v>30001.935200000007</v>
      </c>
      <c r="E138" s="431">
        <f>'Podnik A'!D93</f>
        <v>34054.99205725413</v>
      </c>
      <c r="F138" s="431">
        <f>'Podnik A'!E93</f>
        <v>38706.682108789406</v>
      </c>
      <c r="G138" s="431">
        <f>'Podnik A'!F93</f>
        <v>44011.487294110797</v>
      </c>
      <c r="H138" s="431">
        <f>'Podnik A'!G93</f>
        <v>39374.197214878448</v>
      </c>
      <c r="I138" s="431">
        <f>'Podnik A'!H93</f>
        <v>46003.178090778565</v>
      </c>
      <c r="J138" s="431">
        <f>'Podnik A'!I93</f>
        <v>11483.249152167573</v>
      </c>
      <c r="K138" s="431">
        <f>'Podnik A'!J93</f>
        <v>2795.3658201598009</v>
      </c>
      <c r="L138" s="431">
        <f>'Podnik A'!K93</f>
        <v>5928.464394146522</v>
      </c>
      <c r="M138" s="431">
        <f>'Podnik A'!L93</f>
        <v>6981.0718556038992</v>
      </c>
      <c r="N138" s="431">
        <f>'Podnik A'!M93</f>
        <v>8314.5493908793869</v>
      </c>
      <c r="O138" s="431">
        <f>'Podnik A'!N93</f>
        <v>35577.302964536364</v>
      </c>
      <c r="P138" s="431">
        <f>'Podnik A'!O93</f>
        <v>23399.34923826962</v>
      </c>
      <c r="Q138" s="431">
        <f>'Podnik A'!P93</f>
        <v>12490.597059870626</v>
      </c>
      <c r="R138" s="431">
        <f>'Podnik A'!Q93</f>
        <v>22861.08960377644</v>
      </c>
      <c r="S138" s="431">
        <f>'Podnik A'!R93</f>
        <v>53821.003865086779</v>
      </c>
      <c r="T138" s="431">
        <f>'Podnik A'!S93</f>
        <v>85380.649983835974</v>
      </c>
      <c r="U138" s="431">
        <f>'Podnik A'!T93</f>
        <v>117550.47038814345</v>
      </c>
      <c r="V138" s="431">
        <f>'Podnik A'!U93</f>
        <v>113578.65311837592</v>
      </c>
      <c r="W138" s="431">
        <f>'Podnik A'!V93</f>
        <v>112862.3738992154</v>
      </c>
      <c r="X138" s="431">
        <f>'Podnik A'!W93</f>
        <v>132851.26909567168</v>
      </c>
      <c r="Y138" s="431">
        <f>'Podnik A'!X93</f>
        <v>173559.44219605712</v>
      </c>
      <c r="Z138" s="431">
        <f>'Podnik A'!Y93</f>
        <v>215001.27875845024</v>
      </c>
      <c r="AA138" s="431">
        <f>'Podnik A'!Z93</f>
        <v>257191.45205209122</v>
      </c>
      <c r="AB138" s="431">
        <f>'Podnik A'!AA93</f>
        <v>260144.92881160509</v>
      </c>
      <c r="AC138" s="431">
        <f>'Podnik A'!AB93</f>
        <v>263876.97510630923</v>
      </c>
      <c r="AD138" s="431">
        <f>'Podnik A'!AC93</f>
        <v>288403.16232690739</v>
      </c>
      <c r="AE138" s="431">
        <f>'Podnik A'!AD93</f>
        <v>333739.37329191755</v>
      </c>
      <c r="AF138" s="431">
        <f>'Podnik A'!AE93</f>
        <v>379901.80847622792</v>
      </c>
      <c r="AG138" s="431">
        <f>'Podnik A'!AF93</f>
        <v>426906.99236422445</v>
      </c>
      <c r="AH138" s="431">
        <f>'Podnik A'!AG93</f>
        <v>434771.77992998087</v>
      </c>
      <c r="AI138" s="431">
        <f>'Podnik A'!AH93</f>
        <v>443513.36324705248</v>
      </c>
      <c r="AJ138" s="431">
        <f>'Podnik A'!AI93</f>
        <v>473149.27823046548</v>
      </c>
      <c r="AK138" s="431">
        <f>'Podnik A'!AJ93</f>
        <v>523697.41151354677</v>
      </c>
      <c r="AL138" s="431">
        <f>'Podnik A'!AK93</f>
        <v>575176.00746228977</v>
      </c>
      <c r="AM138" s="431">
        <f>'Podnik A'!AL93</f>
        <v>627603.67533000757</v>
      </c>
      <c r="AN138" s="431">
        <f>'Podnik A'!AM93</f>
        <v>679599.39655507973</v>
      </c>
      <c r="AO138" s="431">
        <f>'Podnik A'!AN93</f>
        <v>731182.53220465325</v>
      </c>
      <c r="AP138" s="431">
        <f>'Podnik A'!AO93</f>
        <v>783072.83056721813</v>
      </c>
      <c r="AQ138" s="460">
        <f>'Podnik A'!AP93</f>
        <v>835990.43489703431</v>
      </c>
      <c r="AR138" s="15"/>
      <c r="AS138" s="15"/>
      <c r="AT138" s="15"/>
      <c r="AU138" s="15"/>
      <c r="AV138" s="15"/>
      <c r="AW138" s="15"/>
      <c r="AX138" s="15"/>
      <c r="AY138" s="15"/>
    </row>
    <row r="139" spans="1:51" x14ac:dyDescent="0.25">
      <c r="A139" s="447" t="s">
        <v>169</v>
      </c>
      <c r="B139" s="432">
        <f>'Podnik RSP bez pomoci'!A94</f>
        <v>39</v>
      </c>
      <c r="C139" s="433" t="str">
        <f>'Podnik RSP bez pomoci'!B94</f>
        <v>Kumulované CASH-FLOW s Inv.n. s úverom úver</v>
      </c>
      <c r="D139" s="434">
        <f>'Podnik RSP bez pomoci'!C94</f>
        <v>-2197.7671167393855</v>
      </c>
      <c r="E139" s="434">
        <f>'Podnik RSP bez pomoci'!D94</f>
        <v>-16095.742089877924</v>
      </c>
      <c r="F139" s="434">
        <f>'Podnik RSP bez pomoci'!E94</f>
        <v>-29866.894336228386</v>
      </c>
      <c r="G139" s="434">
        <f>'Podnik RSP bez pomoci'!F94</f>
        <v>-43514.20869775641</v>
      </c>
      <c r="H139" s="434">
        <f>'Podnik RSP bez pomoci'!G94</f>
        <v>-67041.065614259714</v>
      </c>
      <c r="I139" s="434">
        <f>'Podnik RSP bez pomoci'!H94</f>
        <v>-80451.273962055013</v>
      </c>
      <c r="J139" s="434">
        <f>'Podnik RSP bez pomoci'!I94</f>
        <v>-148749.10665430673</v>
      </c>
      <c r="K139" s="434">
        <f>'Podnik RSP bez pomoci'!J94</f>
        <v>-176939.33926411759</v>
      </c>
      <c r="L139" s="434">
        <f>'Podnik RSP bez pomoci'!K94</f>
        <v>-193082.01348978176</v>
      </c>
      <c r="M139" s="434">
        <f>'Podnik RSP bez pomoci'!L94</f>
        <v>-211583.22416532942</v>
      </c>
      <c r="N139" s="434">
        <f>'Podnik RSP bez pomoci'!M94</f>
        <v>-230016.43901567889</v>
      </c>
      <c r="O139" s="434">
        <f>'Podnik RSP bez pomoci'!N94</f>
        <v>-221195.17716870751</v>
      </c>
      <c r="P139" s="434">
        <f>'Podnik RSP bez pomoci'!O94</f>
        <v>-267117.12129143061</v>
      </c>
      <c r="Q139" s="434">
        <f>'Podnik RSP bez pomoci'!P94</f>
        <v>-297778.17216358613</v>
      </c>
      <c r="R139" s="434">
        <f>'Podnik RSP bez pomoci'!Q94</f>
        <v>-308174.201866213</v>
      </c>
      <c r="S139" s="434">
        <f>'Podnik RSP bez pomoci'!R94</f>
        <v>-298301.05614436435</v>
      </c>
      <c r="T139" s="434">
        <f>'Podnik RSP bez pomoci'!S94</f>
        <v>-288154.55698419368</v>
      </c>
      <c r="U139" s="434">
        <f>'Podnik RSP bez pomoci'!T94</f>
        <v>-277730.50541886763</v>
      </c>
      <c r="V139" s="434">
        <f>'Podnik RSP bez pomoci'!U94</f>
        <v>-318787.07020458684</v>
      </c>
      <c r="W139" s="434">
        <f>'Podnik RSP bez pomoci'!V94</f>
        <v>-341942.3893492996</v>
      </c>
      <c r="X139" s="434">
        <f>'Podnik RSP bez pomoci'!W94</f>
        <v>-344760.81487690657</v>
      </c>
      <c r="Y139" s="434">
        <f>'Podnik RSP bez pomoci'!X94</f>
        <v>-327235.60891506565</v>
      </c>
      <c r="Z139" s="434">
        <f>'Podnik RSP bez pomoci'!Y94</f>
        <v>-309359.89883398794</v>
      </c>
      <c r="AA139" s="434">
        <f>'Podnik RSP bez pomoci'!Z94</f>
        <v>-291126.67455128871</v>
      </c>
      <c r="AB139" s="434">
        <f>'Podnik RSP bez pomoci'!AA94</f>
        <v>-327528.78578293545</v>
      </c>
      <c r="AC139" s="434">
        <f>'Podnik RSP bez pomoci'!AB94</f>
        <v>-348558.93923921511</v>
      </c>
      <c r="AD139" s="434">
        <f>'Podnik RSP bez pomoci'!AC94</f>
        <v>-349209.69576462038</v>
      </c>
      <c r="AE139" s="434">
        <f>'Podnik RSP bez pomoci'!AD94</f>
        <v>-329473.46742053377</v>
      </c>
      <c r="AF139" s="434">
        <f>'Podnik RSP bez pomoci'!AE94</f>
        <v>-309342.51450956543</v>
      </c>
      <c r="AG139" s="434">
        <f>'Podnik RSP bez pomoci'!AF94</f>
        <v>-288808.94254037773</v>
      </c>
      <c r="AH139" s="434">
        <f>'Podnik RSP bez pomoci'!AG94</f>
        <v>-322864.69913180626</v>
      </c>
      <c r="AI139" s="434">
        <f>'Podnik RSP bez pomoci'!AH94</f>
        <v>-341501.57085506339</v>
      </c>
      <c r="AJ139" s="434">
        <f>'Podnik RSP bez pomoci'!AI94</f>
        <v>-339711.1800127856</v>
      </c>
      <c r="AK139" s="434">
        <f>'Podnik RSP bez pomoci'!AJ94</f>
        <v>-317484.98135366233</v>
      </c>
      <c r="AL139" s="434">
        <f>'Podnik RSP bez pomoci'!AK94</f>
        <v>-294814.25872135657</v>
      </c>
      <c r="AM139" s="434">
        <f>'Podnik RSP bez pomoci'!AL94</f>
        <v>-271739.70001223986</v>
      </c>
      <c r="AN139" s="434">
        <f>'Podnik RSP bez pomoci'!AM94</f>
        <v>-264880.38575170469</v>
      </c>
      <c r="AO139" s="434">
        <f>'Podnik RSP bez pomoci'!AN94</f>
        <v>-244124.28749538944</v>
      </c>
      <c r="AP139" s="434">
        <f>'Podnik RSP bez pomoci'!AO94</f>
        <v>-223688.06727394791</v>
      </c>
      <c r="AQ139" s="435">
        <f>'Podnik RSP bez pomoci'!AP94</f>
        <v>-202864.12264807758</v>
      </c>
    </row>
    <row r="140" spans="1:51" ht="15.75" thickBot="1" x14ac:dyDescent="0.3">
      <c r="A140" s="448" t="s">
        <v>170</v>
      </c>
      <c r="B140" s="436">
        <f>'Podnik RSP s pomocou'!A98</f>
        <v>39</v>
      </c>
      <c r="C140" s="437" t="str">
        <f>'Podnik RSP s pomocou'!B98</f>
        <v>Kumulované CASH-FLOW s Inv.n. s úverom úver</v>
      </c>
      <c r="D140" s="438">
        <f>'Podnik RSP s pomocou'!C98</f>
        <v>877.69685555348406</v>
      </c>
      <c r="E140" s="438">
        <f>'Podnik RSP s pomocou'!D98</f>
        <v>11703.877419186398</v>
      </c>
      <c r="F140" s="438">
        <f>'Podnik RSP s pomocou'!E98</f>
        <v>22794.126435548937</v>
      </c>
      <c r="G140" s="438">
        <f>'Podnik RSP s pomocou'!F98</f>
        <v>34149.148005281168</v>
      </c>
      <c r="H140" s="438">
        <f>'Podnik RSP s pomocou'!G98</f>
        <v>36031.871724146898</v>
      </c>
      <c r="I140" s="438">
        <f>'Podnik RSP s pomocou'!H98</f>
        <v>48496.218846092124</v>
      </c>
      <c r="J140" s="438">
        <f>'Podnik RSP s pomocou'!I98</f>
        <v>4859.3997517908538</v>
      </c>
      <c r="K140" s="438">
        <f>'Podnik RSP s pomocou'!J98</f>
        <v>3113.7520906760456</v>
      </c>
      <c r="L140" s="438">
        <f>'Podnik RSP s pomocou'!K98</f>
        <v>3997.0468176217946</v>
      </c>
      <c r="M140" s="438">
        <f>'Podnik RSP s pomocou'!L98</f>
        <v>14199.814096471149</v>
      </c>
      <c r="N140" s="438">
        <f>'Podnik RSP s pomocou'!M98</f>
        <v>24348.894528438963</v>
      </c>
      <c r="O140" s="438">
        <f>'Podnik RSP s pomocou'!N98</f>
        <v>47819.430685427826</v>
      </c>
      <c r="P140" s="438">
        <f>'Podnik RSP s pomocou'!O98</f>
        <v>17504.784242103447</v>
      </c>
      <c r="Q140" s="438">
        <f>'Podnik RSP s pomocou'!P98</f>
        <v>3355.7042716081078</v>
      </c>
      <c r="R140" s="438">
        <f>'Podnik RSP s pomocou'!Q98</f>
        <v>10377.051374897645</v>
      </c>
      <c r="S140" s="438">
        <f>'Podnik RSP s pomocou'!R98</f>
        <v>37877.239954924604</v>
      </c>
      <c r="T140" s="438">
        <f>'Podnik RSP s pomocou'!S98</f>
        <v>65864.854546472125</v>
      </c>
      <c r="U140" s="438">
        <f>'Podnik RSP s pomocou'!T98</f>
        <v>94388.660487409201</v>
      </c>
      <c r="V140" s="438">
        <f>'Podnik RSP s pomocou'!U98</f>
        <v>71048.273717845266</v>
      </c>
      <c r="W140" s="438">
        <f>'Podnik RSP s pomocou'!V98</f>
        <v>64375.850951262924</v>
      </c>
      <c r="X140" s="438">
        <f>'Podnik RSP s pomocou'!W98</f>
        <v>78279.581759927358</v>
      </c>
      <c r="Y140" s="438">
        <f>'Podnik RSP s pomocou'!X98</f>
        <v>112770.39621522375</v>
      </c>
      <c r="Z140" s="438">
        <f>'Podnik RSP s pomocou'!Y98</f>
        <v>147860.02709508294</v>
      </c>
      <c r="AA140" s="438">
        <f>'Podnik RSP s pomocou'!Z98</f>
        <v>183560.45059457116</v>
      </c>
      <c r="AB140" s="438">
        <f>'Podnik RSP s pomocou'!AA98</f>
        <v>164883.88256407966</v>
      </c>
      <c r="AC140" s="438">
        <f>'Podnik RSP s pomocou'!AB98</f>
        <v>161842.78317297879</v>
      </c>
      <c r="AD140" s="438">
        <f>'Podnik RSP s pomocou'!AC98</f>
        <v>179449.86179405588</v>
      </c>
      <c r="AE140" s="438">
        <f>'Podnik RSP s pomocou'!AD98</f>
        <v>217718.08198755456</v>
      </c>
      <c r="AF140" s="438">
        <f>'Podnik RSP s pomocou'!AE98</f>
        <v>256660.66658492316</v>
      </c>
      <c r="AG140" s="438">
        <f>'Podnik RSP s pomocou'!AF98</f>
        <v>296291.10287423909</v>
      </c>
      <c r="AH140" s="438">
        <f>'Podnik RSP s pomocou'!AG98</f>
        <v>231623.1478893414</v>
      </c>
      <c r="AI140" s="438">
        <f>'Podnik RSP s pomocou'!AH98</f>
        <v>232670.83380474569</v>
      </c>
      <c r="AJ140" s="438">
        <f>'Podnik RSP s pomocou'!AI98</f>
        <v>254448.47343845817</v>
      </c>
      <c r="AK140" s="438">
        <f>'Podnik RSP s pomocou'!AJ98</f>
        <v>296970.66586484481</v>
      </c>
      <c r="AL140" s="438">
        <f>'Podnik RSP s pomocou'!AK98</f>
        <v>340252.30213975918</v>
      </c>
      <c r="AM140" s="438">
        <f>'Podnik RSP s pomocou'!AL98</f>
        <v>384308.57114017184</v>
      </c>
      <c r="AN140" s="438">
        <f>'Podnik RSP s pomocou'!AM98</f>
        <v>412754.9655205927</v>
      </c>
      <c r="AO140" s="438">
        <f>'Podnik RSP s pomocou'!AN98</f>
        <v>455607.28778862208</v>
      </c>
      <c r="AP140" s="438">
        <f>'Podnik RSP s pomocou'!AO98</f>
        <v>498581.65650201205</v>
      </c>
      <c r="AQ140" s="439">
        <f>'Podnik RSP s pomocou'!AP98</f>
        <v>542394.51258966967</v>
      </c>
    </row>
    <row r="142" spans="1:51" ht="15.75" thickBot="1" x14ac:dyDescent="0.3"/>
    <row r="143" spans="1:51" ht="15.75" thickBot="1" x14ac:dyDescent="0.3">
      <c r="A143" s="442" t="s">
        <v>171</v>
      </c>
    </row>
    <row r="144" spans="1:51" x14ac:dyDescent="0.25">
      <c r="A144" s="443" t="s">
        <v>168</v>
      </c>
      <c r="B144" s="463">
        <f>D133</f>
        <v>244392.35954914638</v>
      </c>
    </row>
    <row r="145" spans="1:41" x14ac:dyDescent="0.25">
      <c r="A145" s="444" t="s">
        <v>169</v>
      </c>
      <c r="B145" s="464">
        <f t="shared" ref="B145:B146" si="0">D134</f>
        <v>-258480.2111153914</v>
      </c>
    </row>
    <row r="146" spans="1:41" ht="15.75" thickBot="1" x14ac:dyDescent="0.3">
      <c r="A146" s="445" t="s">
        <v>170</v>
      </c>
      <c r="B146" s="465">
        <f t="shared" si="0"/>
        <v>154996.14065116137</v>
      </c>
    </row>
    <row r="147" spans="1:41" ht="15.75" thickBot="1" x14ac:dyDescent="0.3"/>
    <row r="148" spans="1:41" ht="15.75" thickBot="1" x14ac:dyDescent="0.3">
      <c r="A148" s="442" t="s">
        <v>172</v>
      </c>
    </row>
    <row r="149" spans="1:41" x14ac:dyDescent="0.25">
      <c r="A149" s="456" t="s">
        <v>17</v>
      </c>
      <c r="B149" s="3">
        <f t="shared" ref="B149:K152" si="1">D137</f>
        <v>1</v>
      </c>
      <c r="C149" s="3">
        <f t="shared" si="1"/>
        <v>2</v>
      </c>
      <c r="D149" s="3">
        <f t="shared" si="1"/>
        <v>3</v>
      </c>
      <c r="E149" s="3">
        <f t="shared" si="1"/>
        <v>4</v>
      </c>
      <c r="F149" s="3">
        <f t="shared" si="1"/>
        <v>5</v>
      </c>
      <c r="G149" s="3">
        <f t="shared" si="1"/>
        <v>6</v>
      </c>
      <c r="H149" s="3">
        <f t="shared" si="1"/>
        <v>7</v>
      </c>
      <c r="I149" s="3">
        <f t="shared" si="1"/>
        <v>8</v>
      </c>
      <c r="J149" s="3">
        <f t="shared" si="1"/>
        <v>9</v>
      </c>
      <c r="K149" s="3">
        <f t="shared" si="1"/>
        <v>10</v>
      </c>
      <c r="L149" s="3">
        <f t="shared" ref="L149:U152" si="2">N137</f>
        <v>11</v>
      </c>
      <c r="M149" s="3">
        <f t="shared" si="2"/>
        <v>12</v>
      </c>
      <c r="N149" s="3">
        <f t="shared" si="2"/>
        <v>13</v>
      </c>
      <c r="O149" s="3">
        <f t="shared" si="2"/>
        <v>14</v>
      </c>
      <c r="P149" s="3">
        <f t="shared" si="2"/>
        <v>15</v>
      </c>
      <c r="Q149" s="3">
        <f t="shared" si="2"/>
        <v>16</v>
      </c>
      <c r="R149" s="3">
        <f t="shared" si="2"/>
        <v>17</v>
      </c>
      <c r="S149" s="3">
        <f t="shared" si="2"/>
        <v>18</v>
      </c>
      <c r="T149" s="3">
        <f t="shared" si="2"/>
        <v>19</v>
      </c>
      <c r="U149" s="3">
        <f t="shared" si="2"/>
        <v>20</v>
      </c>
      <c r="V149" s="3">
        <f t="shared" ref="V149:AE152" si="3">X137</f>
        <v>21</v>
      </c>
      <c r="W149" s="3">
        <f t="shared" si="3"/>
        <v>22</v>
      </c>
      <c r="X149" s="3">
        <f t="shared" si="3"/>
        <v>23</v>
      </c>
      <c r="Y149" s="3">
        <f t="shared" si="3"/>
        <v>24</v>
      </c>
      <c r="Z149" s="3">
        <f t="shared" si="3"/>
        <v>25</v>
      </c>
      <c r="AA149" s="3">
        <f t="shared" si="3"/>
        <v>26</v>
      </c>
      <c r="AB149" s="3">
        <f t="shared" si="3"/>
        <v>27</v>
      </c>
      <c r="AC149" s="3">
        <f t="shared" si="3"/>
        <v>28</v>
      </c>
      <c r="AD149" s="3">
        <f t="shared" si="3"/>
        <v>29</v>
      </c>
      <c r="AE149" s="3">
        <f t="shared" si="3"/>
        <v>30</v>
      </c>
      <c r="AF149" s="3">
        <f t="shared" ref="AF149:AO152" si="4">AH137</f>
        <v>31</v>
      </c>
      <c r="AG149" s="3">
        <f t="shared" si="4"/>
        <v>32</v>
      </c>
      <c r="AH149" s="3">
        <f t="shared" si="4"/>
        <v>33</v>
      </c>
      <c r="AI149" s="3">
        <f t="shared" si="4"/>
        <v>34</v>
      </c>
      <c r="AJ149" s="3">
        <f t="shared" si="4"/>
        <v>35</v>
      </c>
      <c r="AK149" s="3">
        <f t="shared" si="4"/>
        <v>36</v>
      </c>
      <c r="AL149" s="3">
        <f t="shared" si="4"/>
        <v>37</v>
      </c>
      <c r="AM149" s="3">
        <f t="shared" si="4"/>
        <v>38</v>
      </c>
      <c r="AN149" s="3">
        <f t="shared" si="4"/>
        <v>39</v>
      </c>
      <c r="AO149" s="309">
        <f t="shared" si="4"/>
        <v>40</v>
      </c>
    </row>
    <row r="150" spans="1:41" x14ac:dyDescent="0.25">
      <c r="A150" s="446" t="s">
        <v>168</v>
      </c>
      <c r="B150" s="461">
        <f t="shared" si="1"/>
        <v>30001.935200000007</v>
      </c>
      <c r="C150" s="461">
        <f t="shared" si="1"/>
        <v>34054.99205725413</v>
      </c>
      <c r="D150" s="461">
        <f t="shared" si="1"/>
        <v>38706.682108789406</v>
      </c>
      <c r="E150" s="461">
        <f t="shared" si="1"/>
        <v>44011.487294110797</v>
      </c>
      <c r="F150" s="461">
        <f t="shared" si="1"/>
        <v>39374.197214878448</v>
      </c>
      <c r="G150" s="461">
        <f t="shared" si="1"/>
        <v>46003.178090778565</v>
      </c>
      <c r="H150" s="461">
        <f t="shared" si="1"/>
        <v>11483.249152167573</v>
      </c>
      <c r="I150" s="461">
        <f t="shared" si="1"/>
        <v>2795.3658201598009</v>
      </c>
      <c r="J150" s="461">
        <f t="shared" si="1"/>
        <v>5928.464394146522</v>
      </c>
      <c r="K150" s="461">
        <f t="shared" si="1"/>
        <v>6981.0718556038992</v>
      </c>
      <c r="L150" s="461">
        <f t="shared" si="2"/>
        <v>8314.5493908793869</v>
      </c>
      <c r="M150" s="461">
        <f t="shared" si="2"/>
        <v>35577.302964536364</v>
      </c>
      <c r="N150" s="461">
        <f t="shared" si="2"/>
        <v>23399.34923826962</v>
      </c>
      <c r="O150" s="461">
        <f t="shared" si="2"/>
        <v>12490.597059870626</v>
      </c>
      <c r="P150" s="461">
        <f t="shared" si="2"/>
        <v>22861.08960377644</v>
      </c>
      <c r="Q150" s="461">
        <f t="shared" si="2"/>
        <v>53821.003865086779</v>
      </c>
      <c r="R150" s="461">
        <f t="shared" si="2"/>
        <v>85380.649983835974</v>
      </c>
      <c r="S150" s="461">
        <f t="shared" si="2"/>
        <v>117550.47038814345</v>
      </c>
      <c r="T150" s="461">
        <f t="shared" si="2"/>
        <v>113578.65311837592</v>
      </c>
      <c r="U150" s="461">
        <f t="shared" si="2"/>
        <v>112862.3738992154</v>
      </c>
      <c r="V150" s="461">
        <f t="shared" si="3"/>
        <v>132851.26909567168</v>
      </c>
      <c r="W150" s="461">
        <f t="shared" si="3"/>
        <v>173559.44219605712</v>
      </c>
      <c r="X150" s="461">
        <f t="shared" si="3"/>
        <v>215001.27875845024</v>
      </c>
      <c r="Y150" s="461">
        <f t="shared" si="3"/>
        <v>257191.45205209122</v>
      </c>
      <c r="Z150" s="461">
        <f t="shared" si="3"/>
        <v>260144.92881160509</v>
      </c>
      <c r="AA150" s="461">
        <f t="shared" si="3"/>
        <v>263876.97510630923</v>
      </c>
      <c r="AB150" s="461">
        <f t="shared" si="3"/>
        <v>288403.16232690739</v>
      </c>
      <c r="AC150" s="461">
        <f t="shared" si="3"/>
        <v>333739.37329191755</v>
      </c>
      <c r="AD150" s="461">
        <f t="shared" si="3"/>
        <v>379901.80847622792</v>
      </c>
      <c r="AE150" s="461">
        <f t="shared" si="3"/>
        <v>426906.99236422445</v>
      </c>
      <c r="AF150" s="461">
        <f t="shared" si="4"/>
        <v>434771.77992998087</v>
      </c>
      <c r="AG150" s="461">
        <f t="shared" si="4"/>
        <v>443513.36324705248</v>
      </c>
      <c r="AH150" s="461">
        <f t="shared" si="4"/>
        <v>473149.27823046548</v>
      </c>
      <c r="AI150" s="461">
        <f t="shared" si="4"/>
        <v>523697.41151354677</v>
      </c>
      <c r="AJ150" s="461">
        <f t="shared" si="4"/>
        <v>575176.00746228977</v>
      </c>
      <c r="AK150" s="461">
        <f t="shared" si="4"/>
        <v>627603.67533000757</v>
      </c>
      <c r="AL150" s="461">
        <f t="shared" si="4"/>
        <v>679599.39655507973</v>
      </c>
      <c r="AM150" s="461">
        <f t="shared" si="4"/>
        <v>731182.53220465325</v>
      </c>
      <c r="AN150" s="461">
        <f t="shared" si="4"/>
        <v>783072.83056721813</v>
      </c>
      <c r="AO150" s="462">
        <f t="shared" si="4"/>
        <v>835990.43489703431</v>
      </c>
    </row>
    <row r="151" spans="1:41" x14ac:dyDescent="0.25">
      <c r="A151" s="447" t="s">
        <v>169</v>
      </c>
      <c r="B151" s="452">
        <f t="shared" si="1"/>
        <v>-2197.7671167393855</v>
      </c>
      <c r="C151" s="452">
        <f t="shared" si="1"/>
        <v>-16095.742089877924</v>
      </c>
      <c r="D151" s="452">
        <f t="shared" si="1"/>
        <v>-29866.894336228386</v>
      </c>
      <c r="E151" s="452">
        <f t="shared" si="1"/>
        <v>-43514.20869775641</v>
      </c>
      <c r="F151" s="452">
        <f t="shared" si="1"/>
        <v>-67041.065614259714</v>
      </c>
      <c r="G151" s="452">
        <f t="shared" si="1"/>
        <v>-80451.273962055013</v>
      </c>
      <c r="H151" s="452">
        <f t="shared" si="1"/>
        <v>-148749.10665430673</v>
      </c>
      <c r="I151" s="452">
        <f t="shared" si="1"/>
        <v>-176939.33926411759</v>
      </c>
      <c r="J151" s="452">
        <f t="shared" si="1"/>
        <v>-193082.01348978176</v>
      </c>
      <c r="K151" s="452">
        <f t="shared" si="1"/>
        <v>-211583.22416532942</v>
      </c>
      <c r="L151" s="452">
        <f t="shared" si="2"/>
        <v>-230016.43901567889</v>
      </c>
      <c r="M151" s="452">
        <f t="shared" si="2"/>
        <v>-221195.17716870751</v>
      </c>
      <c r="N151" s="452">
        <f t="shared" si="2"/>
        <v>-267117.12129143061</v>
      </c>
      <c r="O151" s="452">
        <f t="shared" si="2"/>
        <v>-297778.17216358613</v>
      </c>
      <c r="P151" s="452">
        <f t="shared" si="2"/>
        <v>-308174.201866213</v>
      </c>
      <c r="Q151" s="452">
        <f t="shared" si="2"/>
        <v>-298301.05614436435</v>
      </c>
      <c r="R151" s="452">
        <f t="shared" si="2"/>
        <v>-288154.55698419368</v>
      </c>
      <c r="S151" s="452">
        <f t="shared" si="2"/>
        <v>-277730.50541886763</v>
      </c>
      <c r="T151" s="452">
        <f t="shared" si="2"/>
        <v>-318787.07020458684</v>
      </c>
      <c r="U151" s="452">
        <f t="shared" si="2"/>
        <v>-341942.3893492996</v>
      </c>
      <c r="V151" s="452">
        <f t="shared" si="3"/>
        <v>-344760.81487690657</v>
      </c>
      <c r="W151" s="452">
        <f t="shared" si="3"/>
        <v>-327235.60891506565</v>
      </c>
      <c r="X151" s="452">
        <f t="shared" si="3"/>
        <v>-309359.89883398794</v>
      </c>
      <c r="Y151" s="452">
        <f t="shared" si="3"/>
        <v>-291126.67455128871</v>
      </c>
      <c r="Z151" s="452">
        <f t="shared" si="3"/>
        <v>-327528.78578293545</v>
      </c>
      <c r="AA151" s="452">
        <f t="shared" si="3"/>
        <v>-348558.93923921511</v>
      </c>
      <c r="AB151" s="452">
        <f t="shared" si="3"/>
        <v>-349209.69576462038</v>
      </c>
      <c r="AC151" s="452">
        <f t="shared" si="3"/>
        <v>-329473.46742053377</v>
      </c>
      <c r="AD151" s="452">
        <f t="shared" si="3"/>
        <v>-309342.51450956543</v>
      </c>
      <c r="AE151" s="452">
        <f t="shared" si="3"/>
        <v>-288808.94254037773</v>
      </c>
      <c r="AF151" s="452">
        <f t="shared" si="4"/>
        <v>-322864.69913180626</v>
      </c>
      <c r="AG151" s="452">
        <f t="shared" si="4"/>
        <v>-341501.57085506339</v>
      </c>
      <c r="AH151" s="452">
        <f t="shared" si="4"/>
        <v>-339711.1800127856</v>
      </c>
      <c r="AI151" s="452">
        <f t="shared" si="4"/>
        <v>-317484.98135366233</v>
      </c>
      <c r="AJ151" s="452">
        <f t="shared" si="4"/>
        <v>-294814.25872135657</v>
      </c>
      <c r="AK151" s="452">
        <f t="shared" si="4"/>
        <v>-271739.70001223986</v>
      </c>
      <c r="AL151" s="452">
        <f t="shared" si="4"/>
        <v>-264880.38575170469</v>
      </c>
      <c r="AM151" s="452">
        <f t="shared" si="4"/>
        <v>-244124.28749538944</v>
      </c>
      <c r="AN151" s="452">
        <f t="shared" si="4"/>
        <v>-223688.06727394791</v>
      </c>
      <c r="AO151" s="453">
        <f t="shared" si="4"/>
        <v>-202864.12264807758</v>
      </c>
    </row>
    <row r="152" spans="1:41" ht="15.75" thickBot="1" x14ac:dyDescent="0.3">
      <c r="A152" s="448" t="s">
        <v>170</v>
      </c>
      <c r="B152" s="454">
        <f t="shared" si="1"/>
        <v>877.69685555348406</v>
      </c>
      <c r="C152" s="454">
        <f t="shared" si="1"/>
        <v>11703.877419186398</v>
      </c>
      <c r="D152" s="454">
        <f t="shared" si="1"/>
        <v>22794.126435548937</v>
      </c>
      <c r="E152" s="454">
        <f t="shared" si="1"/>
        <v>34149.148005281168</v>
      </c>
      <c r="F152" s="454">
        <f t="shared" si="1"/>
        <v>36031.871724146898</v>
      </c>
      <c r="G152" s="454">
        <f t="shared" si="1"/>
        <v>48496.218846092124</v>
      </c>
      <c r="H152" s="454">
        <f t="shared" si="1"/>
        <v>4859.3997517908538</v>
      </c>
      <c r="I152" s="454">
        <f t="shared" si="1"/>
        <v>3113.7520906760456</v>
      </c>
      <c r="J152" s="454">
        <f t="shared" si="1"/>
        <v>3997.0468176217946</v>
      </c>
      <c r="K152" s="454">
        <f t="shared" si="1"/>
        <v>14199.814096471149</v>
      </c>
      <c r="L152" s="454">
        <f t="shared" si="2"/>
        <v>24348.894528438963</v>
      </c>
      <c r="M152" s="454">
        <f t="shared" si="2"/>
        <v>47819.430685427826</v>
      </c>
      <c r="N152" s="454">
        <f t="shared" si="2"/>
        <v>17504.784242103447</v>
      </c>
      <c r="O152" s="454">
        <f t="shared" si="2"/>
        <v>3355.7042716081078</v>
      </c>
      <c r="P152" s="454">
        <f t="shared" si="2"/>
        <v>10377.051374897645</v>
      </c>
      <c r="Q152" s="454">
        <f t="shared" si="2"/>
        <v>37877.239954924604</v>
      </c>
      <c r="R152" s="454">
        <f t="shared" si="2"/>
        <v>65864.854546472125</v>
      </c>
      <c r="S152" s="454">
        <f t="shared" si="2"/>
        <v>94388.660487409201</v>
      </c>
      <c r="T152" s="454">
        <f t="shared" si="2"/>
        <v>71048.273717845266</v>
      </c>
      <c r="U152" s="454">
        <f t="shared" si="2"/>
        <v>64375.850951262924</v>
      </c>
      <c r="V152" s="454">
        <f t="shared" si="3"/>
        <v>78279.581759927358</v>
      </c>
      <c r="W152" s="454">
        <f t="shared" si="3"/>
        <v>112770.39621522375</v>
      </c>
      <c r="X152" s="454">
        <f t="shared" si="3"/>
        <v>147860.02709508294</v>
      </c>
      <c r="Y152" s="454">
        <f t="shared" si="3"/>
        <v>183560.45059457116</v>
      </c>
      <c r="Z152" s="454">
        <f t="shared" si="3"/>
        <v>164883.88256407966</v>
      </c>
      <c r="AA152" s="454">
        <f t="shared" si="3"/>
        <v>161842.78317297879</v>
      </c>
      <c r="AB152" s="454">
        <f t="shared" si="3"/>
        <v>179449.86179405588</v>
      </c>
      <c r="AC152" s="454">
        <f t="shared" si="3"/>
        <v>217718.08198755456</v>
      </c>
      <c r="AD152" s="454">
        <f t="shared" si="3"/>
        <v>256660.66658492316</v>
      </c>
      <c r="AE152" s="454">
        <f t="shared" si="3"/>
        <v>296291.10287423909</v>
      </c>
      <c r="AF152" s="454">
        <f t="shared" si="4"/>
        <v>231623.1478893414</v>
      </c>
      <c r="AG152" s="454">
        <f t="shared" si="4"/>
        <v>232670.83380474569</v>
      </c>
      <c r="AH152" s="454">
        <f t="shared" si="4"/>
        <v>254448.47343845817</v>
      </c>
      <c r="AI152" s="454">
        <f t="shared" si="4"/>
        <v>296970.66586484481</v>
      </c>
      <c r="AJ152" s="454">
        <f t="shared" si="4"/>
        <v>340252.30213975918</v>
      </c>
      <c r="AK152" s="454">
        <f t="shared" si="4"/>
        <v>384308.57114017184</v>
      </c>
      <c r="AL152" s="454">
        <f t="shared" si="4"/>
        <v>412754.9655205927</v>
      </c>
      <c r="AM152" s="454">
        <f t="shared" si="4"/>
        <v>455607.28778862208</v>
      </c>
      <c r="AN152" s="454">
        <f t="shared" si="4"/>
        <v>498581.65650201205</v>
      </c>
      <c r="AO152" s="455">
        <f t="shared" si="4"/>
        <v>542394.51258966967</v>
      </c>
    </row>
  </sheetData>
  <conditionalFormatting sqref="D138:AQ138">
    <cfRule type="cellIs" dxfId="5" priority="6" operator="lessThan">
      <formula>0</formula>
    </cfRule>
  </conditionalFormatting>
  <conditionalFormatting sqref="D139:AQ139">
    <cfRule type="cellIs" dxfId="4" priority="5" operator="lessThan">
      <formula>0</formula>
    </cfRule>
  </conditionalFormatting>
  <conditionalFormatting sqref="D140:AQ140">
    <cfRule type="cellIs" dxfId="3" priority="4" operator="lessThan">
      <formula>0</formula>
    </cfRule>
  </conditionalFormatting>
  <conditionalFormatting sqref="B150:AO150">
    <cfRule type="cellIs" dxfId="2" priority="3" operator="lessThan">
      <formula>0</formula>
    </cfRule>
  </conditionalFormatting>
  <conditionalFormatting sqref="B151:AO151">
    <cfRule type="cellIs" dxfId="1" priority="2" operator="lessThan">
      <formula>0</formula>
    </cfRule>
  </conditionalFormatting>
  <conditionalFormatting sqref="B152:AO152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CQ56"/>
  <sheetViews>
    <sheetView zoomScale="70" zoomScaleNormal="70" workbookViewId="0"/>
  </sheetViews>
  <sheetFormatPr defaultColWidth="8.85546875" defaultRowHeight="15" outlineLevelRow="1" x14ac:dyDescent="0.25"/>
  <cols>
    <col min="1" max="2" width="8.85546875" style="15"/>
    <col min="3" max="3" width="9.85546875" style="15" bestFit="1" customWidth="1"/>
    <col min="4" max="6" width="8.85546875" style="15"/>
    <col min="7" max="7" width="11.28515625" style="15" bestFit="1" customWidth="1"/>
    <col min="8" max="16384" width="8.85546875" style="15"/>
  </cols>
  <sheetData>
    <row r="1" spans="1:82" ht="15.75" thickBot="1" x14ac:dyDescent="0.3">
      <c r="A1" s="274" t="s">
        <v>53</v>
      </c>
      <c r="B1" s="275"/>
      <c r="C1" s="472">
        <f>'Podnik A'!C6</f>
        <v>2020</v>
      </c>
      <c r="D1" s="472"/>
      <c r="E1" s="472">
        <f>C1+1</f>
        <v>2021</v>
      </c>
      <c r="F1" s="472"/>
      <c r="G1" s="472">
        <f t="shared" ref="G1" si="0">E1+1</f>
        <v>2022</v>
      </c>
      <c r="H1" s="472"/>
      <c r="I1" s="472">
        <f t="shared" ref="I1" si="1">G1+1</f>
        <v>2023</v>
      </c>
      <c r="J1" s="472"/>
      <c r="K1" s="472">
        <f t="shared" ref="K1" si="2">I1+1</f>
        <v>2024</v>
      </c>
      <c r="L1" s="472"/>
      <c r="M1" s="472">
        <f t="shared" ref="M1" si="3">K1+1</f>
        <v>2025</v>
      </c>
      <c r="N1" s="472"/>
      <c r="O1" s="472">
        <f t="shared" ref="O1" si="4">M1+1</f>
        <v>2026</v>
      </c>
      <c r="P1" s="472"/>
      <c r="Q1" s="472">
        <f t="shared" ref="Q1" si="5">O1+1</f>
        <v>2027</v>
      </c>
      <c r="R1" s="472"/>
      <c r="S1" s="472">
        <f t="shared" ref="S1" si="6">Q1+1</f>
        <v>2028</v>
      </c>
      <c r="T1" s="472"/>
      <c r="U1" s="472">
        <f t="shared" ref="U1" si="7">S1+1</f>
        <v>2029</v>
      </c>
      <c r="V1" s="472"/>
      <c r="W1" s="472">
        <f t="shared" ref="W1" si="8">U1+1</f>
        <v>2030</v>
      </c>
      <c r="X1" s="472"/>
      <c r="Y1" s="472">
        <f t="shared" ref="Y1" si="9">W1+1</f>
        <v>2031</v>
      </c>
      <c r="Z1" s="472"/>
      <c r="AA1" s="472">
        <f t="shared" ref="AA1" si="10">Y1+1</f>
        <v>2032</v>
      </c>
      <c r="AB1" s="472"/>
      <c r="AC1" s="472">
        <f t="shared" ref="AC1" si="11">AA1+1</f>
        <v>2033</v>
      </c>
      <c r="AD1" s="472"/>
      <c r="AE1" s="472">
        <f t="shared" ref="AE1" si="12">AC1+1</f>
        <v>2034</v>
      </c>
      <c r="AF1" s="472"/>
      <c r="AG1" s="472">
        <f t="shared" ref="AG1" si="13">AE1+1</f>
        <v>2035</v>
      </c>
      <c r="AH1" s="472"/>
      <c r="AI1" s="472">
        <f t="shared" ref="AI1" si="14">AG1+1</f>
        <v>2036</v>
      </c>
      <c r="AJ1" s="472"/>
      <c r="AK1" s="472">
        <f t="shared" ref="AK1" si="15">AI1+1</f>
        <v>2037</v>
      </c>
      <c r="AL1" s="472"/>
      <c r="AM1" s="472">
        <f t="shared" ref="AM1" si="16">AK1+1</f>
        <v>2038</v>
      </c>
      <c r="AN1" s="472"/>
      <c r="AO1" s="472">
        <f t="shared" ref="AO1" si="17">AM1+1</f>
        <v>2039</v>
      </c>
      <c r="AP1" s="472"/>
      <c r="AQ1" s="472">
        <f t="shared" ref="AQ1" si="18">AO1+1</f>
        <v>2040</v>
      </c>
      <c r="AR1" s="472"/>
      <c r="AS1" s="472">
        <f t="shared" ref="AS1" si="19">AQ1+1</f>
        <v>2041</v>
      </c>
      <c r="AT1" s="472"/>
      <c r="AU1" s="472">
        <f t="shared" ref="AU1" si="20">AS1+1</f>
        <v>2042</v>
      </c>
      <c r="AV1" s="472"/>
      <c r="AW1" s="472">
        <f t="shared" ref="AW1" si="21">AU1+1</f>
        <v>2043</v>
      </c>
      <c r="AX1" s="472"/>
      <c r="AY1" s="472">
        <f t="shared" ref="AY1" si="22">AW1+1</f>
        <v>2044</v>
      </c>
      <c r="AZ1" s="472"/>
      <c r="BA1" s="472">
        <f t="shared" ref="BA1" si="23">AY1+1</f>
        <v>2045</v>
      </c>
      <c r="BB1" s="472"/>
      <c r="BC1" s="472">
        <f t="shared" ref="BC1" si="24">BA1+1</f>
        <v>2046</v>
      </c>
      <c r="BD1" s="472"/>
      <c r="BE1" s="472">
        <f t="shared" ref="BE1" si="25">BC1+1</f>
        <v>2047</v>
      </c>
      <c r="BF1" s="472"/>
      <c r="BG1" s="472">
        <f t="shared" ref="BG1" si="26">BE1+1</f>
        <v>2048</v>
      </c>
      <c r="BH1" s="472"/>
      <c r="BI1" s="472">
        <f t="shared" ref="BI1" si="27">BG1+1</f>
        <v>2049</v>
      </c>
      <c r="BJ1" s="472"/>
      <c r="BK1" s="472">
        <f t="shared" ref="BK1" si="28">BI1+1</f>
        <v>2050</v>
      </c>
      <c r="BL1" s="472"/>
      <c r="BM1" s="472">
        <f t="shared" ref="BM1" si="29">BK1+1</f>
        <v>2051</v>
      </c>
      <c r="BN1" s="472"/>
      <c r="BO1" s="472">
        <f t="shared" ref="BO1" si="30">BM1+1</f>
        <v>2052</v>
      </c>
      <c r="BP1" s="472"/>
      <c r="BQ1" s="472">
        <f t="shared" ref="BQ1" si="31">BO1+1</f>
        <v>2053</v>
      </c>
      <c r="BR1" s="472"/>
      <c r="BS1" s="472">
        <f t="shared" ref="BS1" si="32">BQ1+1</f>
        <v>2054</v>
      </c>
      <c r="BT1" s="472"/>
      <c r="BU1" s="472">
        <f t="shared" ref="BU1" si="33">BS1+1</f>
        <v>2055</v>
      </c>
      <c r="BV1" s="472"/>
      <c r="BW1" s="472">
        <f t="shared" ref="BW1" si="34">BU1+1</f>
        <v>2056</v>
      </c>
      <c r="BX1" s="472"/>
      <c r="BY1" s="472">
        <f t="shared" ref="BY1" si="35">BW1+1</f>
        <v>2057</v>
      </c>
      <c r="BZ1" s="472"/>
      <c r="CA1" s="472">
        <f t="shared" ref="CA1" si="36">BY1+1</f>
        <v>2058</v>
      </c>
      <c r="CB1" s="472"/>
      <c r="CC1" s="472">
        <f t="shared" ref="CC1" si="37">CA1+1</f>
        <v>2059</v>
      </c>
      <c r="CD1" s="473"/>
    </row>
    <row r="2" spans="1:82" x14ac:dyDescent="0.25">
      <c r="A2" s="276"/>
      <c r="B2" s="39"/>
      <c r="C2" s="480">
        <v>1</v>
      </c>
      <c r="D2" s="480"/>
      <c r="E2" s="480">
        <f>C2+1</f>
        <v>2</v>
      </c>
      <c r="F2" s="480"/>
      <c r="G2" s="480">
        <f t="shared" ref="G2" si="38">E2+1</f>
        <v>3</v>
      </c>
      <c r="H2" s="480"/>
      <c r="I2" s="480">
        <f t="shared" ref="I2" si="39">G2+1</f>
        <v>4</v>
      </c>
      <c r="J2" s="480"/>
      <c r="K2" s="480">
        <f t="shared" ref="K2" si="40">I2+1</f>
        <v>5</v>
      </c>
      <c r="L2" s="480"/>
      <c r="M2" s="480">
        <f t="shared" ref="M2" si="41">K2+1</f>
        <v>6</v>
      </c>
      <c r="N2" s="480"/>
      <c r="O2" s="480">
        <f t="shared" ref="O2" si="42">M2+1</f>
        <v>7</v>
      </c>
      <c r="P2" s="480"/>
      <c r="Q2" s="480">
        <f t="shared" ref="Q2" si="43">O2+1</f>
        <v>8</v>
      </c>
      <c r="R2" s="480"/>
      <c r="S2" s="480">
        <f t="shared" ref="S2" si="44">Q2+1</f>
        <v>9</v>
      </c>
      <c r="T2" s="480"/>
      <c r="U2" s="480">
        <f t="shared" ref="U2" si="45">S2+1</f>
        <v>10</v>
      </c>
      <c r="V2" s="480"/>
      <c r="W2" s="480">
        <f t="shared" ref="W2" si="46">U2+1</f>
        <v>11</v>
      </c>
      <c r="X2" s="480"/>
      <c r="Y2" s="480">
        <f t="shared" ref="Y2" si="47">W2+1</f>
        <v>12</v>
      </c>
      <c r="Z2" s="480"/>
      <c r="AA2" s="480">
        <f t="shared" ref="AA2" si="48">Y2+1</f>
        <v>13</v>
      </c>
      <c r="AB2" s="480"/>
      <c r="AC2" s="480">
        <f t="shared" ref="AC2" si="49">AA2+1</f>
        <v>14</v>
      </c>
      <c r="AD2" s="480"/>
      <c r="AE2" s="480">
        <f t="shared" ref="AE2" si="50">AC2+1</f>
        <v>15</v>
      </c>
      <c r="AF2" s="480"/>
      <c r="AG2" s="480">
        <f t="shared" ref="AG2" si="51">AE2+1</f>
        <v>16</v>
      </c>
      <c r="AH2" s="480"/>
      <c r="AI2" s="480">
        <f t="shared" ref="AI2" si="52">AG2+1</f>
        <v>17</v>
      </c>
      <c r="AJ2" s="480"/>
      <c r="AK2" s="480">
        <f t="shared" ref="AK2" si="53">AI2+1</f>
        <v>18</v>
      </c>
      <c r="AL2" s="480"/>
      <c r="AM2" s="480">
        <f t="shared" ref="AM2" si="54">AK2+1</f>
        <v>19</v>
      </c>
      <c r="AN2" s="480"/>
      <c r="AO2" s="480">
        <f t="shared" ref="AO2" si="55">AM2+1</f>
        <v>20</v>
      </c>
      <c r="AP2" s="480"/>
      <c r="AQ2" s="480">
        <f t="shared" ref="AQ2" si="56">AO2+1</f>
        <v>21</v>
      </c>
      <c r="AR2" s="480"/>
      <c r="AS2" s="480">
        <f t="shared" ref="AS2" si="57">AQ2+1</f>
        <v>22</v>
      </c>
      <c r="AT2" s="480"/>
      <c r="AU2" s="480">
        <f t="shared" ref="AU2" si="58">AS2+1</f>
        <v>23</v>
      </c>
      <c r="AV2" s="480"/>
      <c r="AW2" s="480">
        <f t="shared" ref="AW2" si="59">AU2+1</f>
        <v>24</v>
      </c>
      <c r="AX2" s="480"/>
      <c r="AY2" s="480">
        <f t="shared" ref="AY2" si="60">AW2+1</f>
        <v>25</v>
      </c>
      <c r="AZ2" s="480"/>
      <c r="BA2" s="480">
        <f t="shared" ref="BA2" si="61">AY2+1</f>
        <v>26</v>
      </c>
      <c r="BB2" s="480"/>
      <c r="BC2" s="480">
        <f t="shared" ref="BC2" si="62">BA2+1</f>
        <v>27</v>
      </c>
      <c r="BD2" s="480"/>
      <c r="BE2" s="480">
        <f t="shared" ref="BE2" si="63">BC2+1</f>
        <v>28</v>
      </c>
      <c r="BF2" s="480"/>
      <c r="BG2" s="480">
        <f t="shared" ref="BG2" si="64">BE2+1</f>
        <v>29</v>
      </c>
      <c r="BH2" s="480"/>
      <c r="BI2" s="480">
        <f t="shared" ref="BI2" si="65">BG2+1</f>
        <v>30</v>
      </c>
      <c r="BJ2" s="480"/>
      <c r="BK2" s="480">
        <f t="shared" ref="BK2" si="66">BI2+1</f>
        <v>31</v>
      </c>
      <c r="BL2" s="480"/>
      <c r="BM2" s="480">
        <f t="shared" ref="BM2" si="67">BK2+1</f>
        <v>32</v>
      </c>
      <c r="BN2" s="480"/>
      <c r="BO2" s="480">
        <f t="shared" ref="BO2" si="68">BM2+1</f>
        <v>33</v>
      </c>
      <c r="BP2" s="480"/>
      <c r="BQ2" s="480">
        <f t="shared" ref="BQ2" si="69">BO2+1</f>
        <v>34</v>
      </c>
      <c r="BR2" s="480"/>
      <c r="BS2" s="480">
        <f t="shared" ref="BS2" si="70">BQ2+1</f>
        <v>35</v>
      </c>
      <c r="BT2" s="480"/>
      <c r="BU2" s="480">
        <f t="shared" ref="BU2" si="71">BS2+1</f>
        <v>36</v>
      </c>
      <c r="BV2" s="480"/>
      <c r="BW2" s="480">
        <f t="shared" ref="BW2" si="72">BU2+1</f>
        <v>37</v>
      </c>
      <c r="BX2" s="480"/>
      <c r="BY2" s="480">
        <f t="shared" ref="BY2" si="73">BW2+1</f>
        <v>38</v>
      </c>
      <c r="BZ2" s="480"/>
      <c r="CA2" s="480">
        <f t="shared" ref="CA2" si="74">BY2+1</f>
        <v>39</v>
      </c>
      <c r="CB2" s="480"/>
      <c r="CC2" s="480">
        <f t="shared" ref="CC2" si="75">CA2+1</f>
        <v>40</v>
      </c>
      <c r="CD2" s="485"/>
    </row>
    <row r="3" spans="1:82" ht="38.25" x14ac:dyDescent="0.25">
      <c r="A3" s="277" t="s">
        <v>54</v>
      </c>
      <c r="B3" s="278" t="s">
        <v>55</v>
      </c>
      <c r="C3" s="279" t="s">
        <v>75</v>
      </c>
      <c r="D3" s="280" t="s">
        <v>76</v>
      </c>
      <c r="E3" s="279" t="s">
        <v>75</v>
      </c>
      <c r="F3" s="280" t="s">
        <v>76</v>
      </c>
      <c r="G3" s="279" t="s">
        <v>75</v>
      </c>
      <c r="H3" s="280" t="s">
        <v>76</v>
      </c>
      <c r="I3" s="279" t="s">
        <v>75</v>
      </c>
      <c r="J3" s="280" t="s">
        <v>76</v>
      </c>
      <c r="K3" s="279" t="s">
        <v>75</v>
      </c>
      <c r="L3" s="280" t="s">
        <v>76</v>
      </c>
      <c r="M3" s="279" t="s">
        <v>75</v>
      </c>
      <c r="N3" s="280" t="s">
        <v>76</v>
      </c>
      <c r="O3" s="279" t="s">
        <v>75</v>
      </c>
      <c r="P3" s="280" t="s">
        <v>76</v>
      </c>
      <c r="Q3" s="279" t="s">
        <v>75</v>
      </c>
      <c r="R3" s="280" t="s">
        <v>76</v>
      </c>
      <c r="S3" s="279" t="s">
        <v>75</v>
      </c>
      <c r="T3" s="280" t="s">
        <v>76</v>
      </c>
      <c r="U3" s="279" t="s">
        <v>75</v>
      </c>
      <c r="V3" s="280" t="s">
        <v>76</v>
      </c>
      <c r="W3" s="279" t="s">
        <v>75</v>
      </c>
      <c r="X3" s="280" t="s">
        <v>76</v>
      </c>
      <c r="Y3" s="279" t="s">
        <v>75</v>
      </c>
      <c r="Z3" s="280" t="s">
        <v>76</v>
      </c>
      <c r="AA3" s="279" t="s">
        <v>75</v>
      </c>
      <c r="AB3" s="280" t="s">
        <v>76</v>
      </c>
      <c r="AC3" s="279" t="s">
        <v>75</v>
      </c>
      <c r="AD3" s="280" t="s">
        <v>76</v>
      </c>
      <c r="AE3" s="279" t="s">
        <v>75</v>
      </c>
      <c r="AF3" s="280" t="s">
        <v>76</v>
      </c>
      <c r="AG3" s="279" t="s">
        <v>75</v>
      </c>
      <c r="AH3" s="280" t="s">
        <v>76</v>
      </c>
      <c r="AI3" s="279" t="s">
        <v>75</v>
      </c>
      <c r="AJ3" s="280" t="s">
        <v>76</v>
      </c>
      <c r="AK3" s="279" t="s">
        <v>75</v>
      </c>
      <c r="AL3" s="280" t="s">
        <v>76</v>
      </c>
      <c r="AM3" s="279" t="s">
        <v>75</v>
      </c>
      <c r="AN3" s="280" t="s">
        <v>76</v>
      </c>
      <c r="AO3" s="279" t="s">
        <v>75</v>
      </c>
      <c r="AP3" s="280" t="s">
        <v>76</v>
      </c>
      <c r="AQ3" s="279" t="s">
        <v>75</v>
      </c>
      <c r="AR3" s="280" t="s">
        <v>76</v>
      </c>
      <c r="AS3" s="279" t="s">
        <v>75</v>
      </c>
      <c r="AT3" s="280" t="s">
        <v>76</v>
      </c>
      <c r="AU3" s="279" t="s">
        <v>75</v>
      </c>
      <c r="AV3" s="280" t="s">
        <v>76</v>
      </c>
      <c r="AW3" s="279" t="s">
        <v>75</v>
      </c>
      <c r="AX3" s="280" t="s">
        <v>76</v>
      </c>
      <c r="AY3" s="279" t="s">
        <v>75</v>
      </c>
      <c r="AZ3" s="280" t="s">
        <v>76</v>
      </c>
      <c r="BA3" s="279" t="s">
        <v>75</v>
      </c>
      <c r="BB3" s="280" t="s">
        <v>76</v>
      </c>
      <c r="BC3" s="279" t="s">
        <v>75</v>
      </c>
      <c r="BD3" s="280" t="s">
        <v>76</v>
      </c>
      <c r="BE3" s="279" t="s">
        <v>75</v>
      </c>
      <c r="BF3" s="280" t="s">
        <v>76</v>
      </c>
      <c r="BG3" s="279" t="s">
        <v>75</v>
      </c>
      <c r="BH3" s="280" t="s">
        <v>76</v>
      </c>
      <c r="BI3" s="279" t="s">
        <v>75</v>
      </c>
      <c r="BJ3" s="280" t="s">
        <v>76</v>
      </c>
      <c r="BK3" s="279" t="s">
        <v>74</v>
      </c>
      <c r="BL3" s="280" t="s">
        <v>74</v>
      </c>
      <c r="BM3" s="279" t="s">
        <v>74</v>
      </c>
      <c r="BN3" s="280" t="s">
        <v>74</v>
      </c>
      <c r="BO3" s="279" t="s">
        <v>74</v>
      </c>
      <c r="BP3" s="280" t="s">
        <v>74</v>
      </c>
      <c r="BQ3" s="279" t="s">
        <v>74</v>
      </c>
      <c r="BR3" s="280" t="s">
        <v>74</v>
      </c>
      <c r="BS3" s="279" t="s">
        <v>74</v>
      </c>
      <c r="BT3" s="280" t="s">
        <v>74</v>
      </c>
      <c r="BU3" s="279" t="s">
        <v>74</v>
      </c>
      <c r="BV3" s="280" t="s">
        <v>74</v>
      </c>
      <c r="BW3" s="279" t="s">
        <v>74</v>
      </c>
      <c r="BX3" s="280" t="s">
        <v>74</v>
      </c>
      <c r="BY3" s="279" t="s">
        <v>74</v>
      </c>
      <c r="BZ3" s="280" t="s">
        <v>74</v>
      </c>
      <c r="CA3" s="279" t="s">
        <v>74</v>
      </c>
      <c r="CB3" s="280" t="s">
        <v>74</v>
      </c>
      <c r="CC3" s="279" t="s">
        <v>74</v>
      </c>
      <c r="CD3" s="281" t="s">
        <v>74</v>
      </c>
    </row>
    <row r="4" spans="1:82" x14ac:dyDescent="0.25">
      <c r="A4" s="282">
        <v>1</v>
      </c>
      <c r="B4" s="283">
        <v>4</v>
      </c>
      <c r="C4" s="284">
        <v>15000</v>
      </c>
      <c r="D4" s="61"/>
      <c r="E4" s="284"/>
      <c r="F4" s="61"/>
      <c r="G4" s="284"/>
      <c r="H4" s="61"/>
      <c r="I4" s="284"/>
      <c r="J4" s="61"/>
      <c r="K4" s="284">
        <f>'Podnik A'!G16</f>
        <v>10000</v>
      </c>
      <c r="L4" s="61"/>
      <c r="M4" s="284"/>
      <c r="N4" s="61"/>
      <c r="O4" s="284"/>
      <c r="P4" s="61"/>
      <c r="Q4" s="284"/>
      <c r="R4" s="61"/>
      <c r="S4" s="284"/>
      <c r="T4" s="61"/>
      <c r="U4" s="284"/>
      <c r="V4" s="61"/>
      <c r="W4" s="284"/>
      <c r="X4" s="61"/>
      <c r="Y4" s="284"/>
      <c r="Z4" s="61"/>
      <c r="AA4" s="284"/>
      <c r="AB4" s="61"/>
      <c r="AC4" s="284"/>
      <c r="AD4" s="61"/>
      <c r="AE4" s="284"/>
      <c r="AF4" s="61"/>
      <c r="AG4" s="284"/>
      <c r="AH4" s="61"/>
      <c r="AI4" s="284"/>
      <c r="AJ4" s="61"/>
      <c r="AK4" s="284"/>
      <c r="AL4" s="61"/>
      <c r="AM4" s="284"/>
      <c r="AN4" s="61"/>
      <c r="AO4" s="284"/>
      <c r="AP4" s="61"/>
      <c r="AQ4" s="284"/>
      <c r="AR4" s="61"/>
      <c r="AS4" s="284"/>
      <c r="AT4" s="61"/>
      <c r="AU4" s="284"/>
      <c r="AV4" s="61"/>
      <c r="AW4" s="284"/>
      <c r="AX4" s="61"/>
      <c r="AY4" s="284"/>
      <c r="AZ4" s="61"/>
      <c r="BA4" s="284"/>
      <c r="BB4" s="61"/>
      <c r="BC4" s="284"/>
      <c r="BD4" s="61"/>
      <c r="BE4" s="284"/>
      <c r="BF4" s="61"/>
      <c r="BG4" s="284"/>
      <c r="BH4" s="61"/>
      <c r="BI4" s="284"/>
      <c r="BJ4" s="61"/>
      <c r="BK4" s="284"/>
      <c r="BL4" s="61"/>
      <c r="BM4" s="284"/>
      <c r="BN4" s="61"/>
      <c r="BO4" s="284"/>
      <c r="BP4" s="61"/>
      <c r="BQ4" s="284"/>
      <c r="BR4" s="61"/>
      <c r="BS4" s="284"/>
      <c r="BT4" s="61"/>
      <c r="BU4" s="284"/>
      <c r="BV4" s="61"/>
      <c r="BW4" s="284"/>
      <c r="BX4" s="61"/>
      <c r="BY4" s="284"/>
      <c r="BZ4" s="61"/>
      <c r="CA4" s="284"/>
      <c r="CB4" s="61"/>
      <c r="CC4" s="284"/>
      <c r="CD4" s="76"/>
    </row>
    <row r="5" spans="1:82" x14ac:dyDescent="0.25">
      <c r="A5" s="282">
        <v>2</v>
      </c>
      <c r="B5" s="283">
        <v>6</v>
      </c>
      <c r="C5" s="284">
        <f>'Podnik A'!C15+'Podnik A'!C16-'Odpisy A'!C4</f>
        <v>95000</v>
      </c>
      <c r="D5" s="285" t="s">
        <v>77</v>
      </c>
      <c r="E5" s="284"/>
      <c r="F5" s="285"/>
      <c r="G5" s="284"/>
      <c r="H5" s="285"/>
      <c r="I5" s="284"/>
      <c r="J5" s="285"/>
      <c r="K5" s="284"/>
      <c r="L5" s="285"/>
      <c r="M5" s="284">
        <f>'Podnik A'!I15</f>
        <v>40000</v>
      </c>
      <c r="N5" s="285" t="s">
        <v>77</v>
      </c>
      <c r="O5" s="284">
        <f>'Podnik A'!J15</f>
        <v>40000</v>
      </c>
      <c r="P5" s="285" t="s">
        <v>77</v>
      </c>
      <c r="Q5" s="284">
        <f>'Podnik A'!K15</f>
        <v>20000</v>
      </c>
      <c r="R5" s="285" t="s">
        <v>77</v>
      </c>
      <c r="S5" s="284"/>
      <c r="T5" s="285"/>
      <c r="U5" s="284"/>
      <c r="V5" s="285"/>
      <c r="W5" s="284"/>
      <c r="X5" s="285"/>
      <c r="Y5" s="284"/>
      <c r="Z5" s="285"/>
      <c r="AA5" s="284">
        <f>'Podnik A'!O15</f>
        <v>40000</v>
      </c>
      <c r="AB5" s="285" t="s">
        <v>77</v>
      </c>
      <c r="AC5" s="284">
        <f>'Podnik A'!P15</f>
        <v>40000</v>
      </c>
      <c r="AD5" s="285" t="s">
        <v>77</v>
      </c>
      <c r="AE5" s="284">
        <f>'Podnik A'!Q15</f>
        <v>20000</v>
      </c>
      <c r="AF5" s="285" t="s">
        <v>77</v>
      </c>
      <c r="AG5" s="284"/>
      <c r="AH5" s="285"/>
      <c r="AI5" s="284"/>
      <c r="AJ5" s="285"/>
      <c r="AK5" s="284"/>
      <c r="AL5" s="285"/>
      <c r="AM5" s="284">
        <f>'Podnik A'!U15</f>
        <v>40000</v>
      </c>
      <c r="AN5" s="285" t="s">
        <v>77</v>
      </c>
      <c r="AO5" s="284">
        <f>'Podnik A'!V15</f>
        <v>40000</v>
      </c>
      <c r="AP5" s="285" t="s">
        <v>77</v>
      </c>
      <c r="AQ5" s="284">
        <f>'Podnik A'!W15</f>
        <v>20000</v>
      </c>
      <c r="AR5" s="285" t="s">
        <v>77</v>
      </c>
      <c r="AS5" s="284"/>
      <c r="AT5" s="285"/>
      <c r="AU5" s="284"/>
      <c r="AV5" s="285"/>
      <c r="AW5" s="284"/>
      <c r="AX5" s="285"/>
      <c r="AY5" s="284">
        <f>'Podnik A'!AA15</f>
        <v>40000</v>
      </c>
      <c r="AZ5" s="285" t="s">
        <v>77</v>
      </c>
      <c r="BA5" s="284">
        <f>'Podnik A'!AB15</f>
        <v>40000</v>
      </c>
      <c r="BB5" s="285" t="s">
        <v>77</v>
      </c>
      <c r="BC5" s="284">
        <f>'Podnik A'!AC15</f>
        <v>20000</v>
      </c>
      <c r="BD5" s="285" t="s">
        <v>77</v>
      </c>
      <c r="BE5" s="284"/>
      <c r="BF5" s="285"/>
      <c r="BG5" s="284"/>
      <c r="BH5" s="285"/>
      <c r="BI5" s="284"/>
      <c r="BJ5" s="285"/>
      <c r="BK5" s="284">
        <f>'Podnik A'!AG15</f>
        <v>40000</v>
      </c>
      <c r="BL5" s="285" t="s">
        <v>77</v>
      </c>
      <c r="BM5" s="284">
        <f>'Podnik A'!AH15</f>
        <v>40000</v>
      </c>
      <c r="BN5" s="285" t="s">
        <v>77</v>
      </c>
      <c r="BO5" s="284">
        <f>'Podnik A'!AI15</f>
        <v>20000</v>
      </c>
      <c r="BP5" s="285" t="s">
        <v>77</v>
      </c>
      <c r="BQ5" s="284"/>
      <c r="BR5" s="285"/>
      <c r="BS5" s="284"/>
      <c r="BT5" s="285"/>
      <c r="BU5" s="284"/>
      <c r="BV5" s="285"/>
      <c r="BW5" s="284"/>
      <c r="BX5" s="285"/>
      <c r="BY5" s="284"/>
      <c r="BZ5" s="285"/>
      <c r="CA5" s="284"/>
      <c r="CB5" s="285"/>
      <c r="CC5" s="284"/>
      <c r="CD5" s="286"/>
    </row>
    <row r="6" spans="1:82" x14ac:dyDescent="0.25">
      <c r="A6" s="282">
        <v>3</v>
      </c>
      <c r="B6" s="283">
        <v>8</v>
      </c>
      <c r="C6" s="284"/>
      <c r="D6" s="285"/>
      <c r="E6" s="284"/>
      <c r="F6" s="285"/>
      <c r="G6" s="284"/>
      <c r="H6" s="285"/>
      <c r="I6" s="284"/>
      <c r="J6" s="285"/>
      <c r="K6" s="284"/>
      <c r="L6" s="285"/>
      <c r="M6" s="284"/>
      <c r="N6" s="285"/>
      <c r="O6" s="284"/>
      <c r="P6" s="285"/>
      <c r="Q6" s="284"/>
      <c r="R6" s="285"/>
      <c r="S6" s="284"/>
      <c r="T6" s="285"/>
      <c r="U6" s="284"/>
      <c r="V6" s="285"/>
      <c r="W6" s="284"/>
      <c r="X6" s="285"/>
      <c r="Y6" s="284"/>
      <c r="Z6" s="285"/>
      <c r="AA6" s="284"/>
      <c r="AB6" s="285"/>
      <c r="AC6" s="284"/>
      <c r="AD6" s="285"/>
      <c r="AE6" s="284"/>
      <c r="AF6" s="285"/>
      <c r="AG6" s="284"/>
      <c r="AH6" s="285"/>
      <c r="AI6" s="284"/>
      <c r="AJ6" s="285"/>
      <c r="AK6" s="284"/>
      <c r="AL6" s="285"/>
      <c r="AM6" s="284"/>
      <c r="AN6" s="285"/>
      <c r="AO6" s="284"/>
      <c r="AP6" s="285"/>
      <c r="AQ6" s="284"/>
      <c r="AR6" s="285"/>
      <c r="AS6" s="284"/>
      <c r="AT6" s="285"/>
      <c r="AU6" s="284"/>
      <c r="AV6" s="285"/>
      <c r="AW6" s="284"/>
      <c r="AX6" s="285"/>
      <c r="AY6" s="284"/>
      <c r="AZ6" s="285"/>
      <c r="BA6" s="284"/>
      <c r="BB6" s="285"/>
      <c r="BC6" s="284"/>
      <c r="BD6" s="285"/>
      <c r="BE6" s="284"/>
      <c r="BF6" s="285"/>
      <c r="BG6" s="284"/>
      <c r="BH6" s="285"/>
      <c r="BI6" s="284"/>
      <c r="BJ6" s="285"/>
      <c r="BK6" s="284"/>
      <c r="BL6" s="285"/>
      <c r="BM6" s="284"/>
      <c r="BN6" s="285"/>
      <c r="BO6" s="284"/>
      <c r="BP6" s="285"/>
      <c r="BQ6" s="284"/>
      <c r="BR6" s="285"/>
      <c r="BS6" s="284"/>
      <c r="BT6" s="285"/>
      <c r="BU6" s="284"/>
      <c r="BV6" s="285"/>
      <c r="BW6" s="284"/>
      <c r="BX6" s="285"/>
      <c r="BY6" s="284"/>
      <c r="BZ6" s="285"/>
      <c r="CA6" s="284"/>
      <c r="CB6" s="285"/>
      <c r="CC6" s="284"/>
      <c r="CD6" s="286"/>
    </row>
    <row r="7" spans="1:82" x14ac:dyDescent="0.25">
      <c r="A7" s="282">
        <v>4</v>
      </c>
      <c r="B7" s="283">
        <v>12</v>
      </c>
      <c r="C7" s="284"/>
      <c r="D7" s="61"/>
      <c r="E7" s="284"/>
      <c r="F7" s="61"/>
      <c r="G7" s="284"/>
      <c r="H7" s="61"/>
      <c r="I7" s="284"/>
      <c r="J7" s="61"/>
      <c r="K7" s="284"/>
      <c r="L7" s="61"/>
      <c r="M7" s="284"/>
      <c r="N7" s="61"/>
      <c r="O7" s="284"/>
      <c r="P7" s="61"/>
      <c r="Q7" s="284"/>
      <c r="R7" s="61"/>
      <c r="S7" s="284"/>
      <c r="T7" s="61"/>
      <c r="U7" s="284"/>
      <c r="V7" s="61"/>
      <c r="W7" s="284"/>
      <c r="X7" s="61"/>
      <c r="Y7" s="284"/>
      <c r="Z7" s="61"/>
      <c r="AA7" s="284"/>
      <c r="AB7" s="61"/>
      <c r="AC7" s="284"/>
      <c r="AD7" s="61"/>
      <c r="AE7" s="284"/>
      <c r="AF7" s="61"/>
      <c r="AG7" s="284"/>
      <c r="AH7" s="61"/>
      <c r="AI7" s="284"/>
      <c r="AJ7" s="61"/>
      <c r="AK7" s="284"/>
      <c r="AL7" s="61"/>
      <c r="AM7" s="284"/>
      <c r="AN7" s="61"/>
      <c r="AO7" s="284"/>
      <c r="AP7" s="61"/>
      <c r="AQ7" s="284"/>
      <c r="AR7" s="61"/>
      <c r="AS7" s="284"/>
      <c r="AT7" s="61"/>
      <c r="AU7" s="284"/>
      <c r="AV7" s="61"/>
      <c r="AW7" s="284"/>
      <c r="AX7" s="61"/>
      <c r="AY7" s="284"/>
      <c r="AZ7" s="61"/>
      <c r="BA7" s="284"/>
      <c r="BB7" s="61"/>
      <c r="BC7" s="284"/>
      <c r="BD7" s="61"/>
      <c r="BE7" s="284"/>
      <c r="BF7" s="61"/>
      <c r="BG7" s="284"/>
      <c r="BH7" s="61"/>
      <c r="BI7" s="284"/>
      <c r="BJ7" s="61"/>
      <c r="BK7" s="284"/>
      <c r="BL7" s="61"/>
      <c r="BM7" s="284"/>
      <c r="BN7" s="61"/>
      <c r="BO7" s="284"/>
      <c r="BP7" s="61"/>
      <c r="BQ7" s="284"/>
      <c r="BR7" s="61"/>
      <c r="BS7" s="284"/>
      <c r="BT7" s="61"/>
      <c r="BU7" s="284"/>
      <c r="BV7" s="61"/>
      <c r="BW7" s="284"/>
      <c r="BX7" s="61"/>
      <c r="BY7" s="284"/>
      <c r="BZ7" s="61"/>
      <c r="CA7" s="284"/>
      <c r="CB7" s="61"/>
      <c r="CC7" s="284"/>
      <c r="CD7" s="76"/>
    </row>
    <row r="8" spans="1:82" x14ac:dyDescent="0.25">
      <c r="A8" s="282">
        <v>5</v>
      </c>
      <c r="B8" s="283">
        <v>20</v>
      </c>
      <c r="C8" s="284"/>
      <c r="D8" s="61"/>
      <c r="E8" s="284"/>
      <c r="F8" s="61"/>
      <c r="G8" s="284"/>
      <c r="H8" s="61"/>
      <c r="I8" s="284"/>
      <c r="J8" s="61"/>
      <c r="K8" s="284"/>
      <c r="L8" s="61"/>
      <c r="M8" s="284"/>
      <c r="N8" s="61"/>
      <c r="O8" s="284"/>
      <c r="P8" s="61"/>
      <c r="Q8" s="284"/>
      <c r="R8" s="61"/>
      <c r="S8" s="284"/>
      <c r="T8" s="61"/>
      <c r="U8" s="284"/>
      <c r="V8" s="61"/>
      <c r="W8" s="284"/>
      <c r="X8" s="61"/>
      <c r="Y8" s="284"/>
      <c r="Z8" s="61"/>
      <c r="AA8" s="284"/>
      <c r="AB8" s="61"/>
      <c r="AC8" s="284"/>
      <c r="AD8" s="61"/>
      <c r="AE8" s="284"/>
      <c r="AF8" s="61"/>
      <c r="AG8" s="284"/>
      <c r="AH8" s="61"/>
      <c r="AI8" s="284"/>
      <c r="AJ8" s="61"/>
      <c r="AK8" s="284"/>
      <c r="AL8" s="61"/>
      <c r="AM8" s="284"/>
      <c r="AN8" s="61"/>
      <c r="AO8" s="284"/>
      <c r="AP8" s="61"/>
      <c r="AQ8" s="284"/>
      <c r="AR8" s="61"/>
      <c r="AS8" s="284"/>
      <c r="AT8" s="61"/>
      <c r="AU8" s="284"/>
      <c r="AV8" s="61"/>
      <c r="AW8" s="284"/>
      <c r="AX8" s="61"/>
      <c r="AY8" s="284"/>
      <c r="AZ8" s="61"/>
      <c r="BA8" s="284"/>
      <c r="BB8" s="61"/>
      <c r="BC8" s="284"/>
      <c r="BD8" s="61"/>
      <c r="BE8" s="284"/>
      <c r="BF8" s="61"/>
      <c r="BG8" s="284"/>
      <c r="BH8" s="61"/>
      <c r="BI8" s="284"/>
      <c r="BJ8" s="61"/>
      <c r="BK8" s="284"/>
      <c r="BL8" s="61"/>
      <c r="BM8" s="284"/>
      <c r="BN8" s="61"/>
      <c r="BO8" s="284"/>
      <c r="BP8" s="61"/>
      <c r="BQ8" s="284"/>
      <c r="BR8" s="61"/>
      <c r="BS8" s="284"/>
      <c r="BT8" s="61"/>
      <c r="BU8" s="284"/>
      <c r="BV8" s="61"/>
      <c r="BW8" s="284"/>
      <c r="BX8" s="61"/>
      <c r="BY8" s="284"/>
      <c r="BZ8" s="61"/>
      <c r="CA8" s="284"/>
      <c r="CB8" s="61"/>
      <c r="CC8" s="284"/>
      <c r="CD8" s="76"/>
    </row>
    <row r="9" spans="1:82" x14ac:dyDescent="0.25">
      <c r="A9" s="282">
        <v>6</v>
      </c>
      <c r="B9" s="283">
        <v>40</v>
      </c>
      <c r="C9" s="284">
        <v>100000</v>
      </c>
      <c r="D9" s="61"/>
      <c r="E9" s="284"/>
      <c r="F9" s="61"/>
      <c r="G9" s="284"/>
      <c r="H9" s="61"/>
      <c r="I9" s="284"/>
      <c r="J9" s="61"/>
      <c r="K9" s="284"/>
      <c r="L9" s="61"/>
      <c r="M9" s="284"/>
      <c r="N9" s="61"/>
      <c r="O9" s="284"/>
      <c r="P9" s="61"/>
      <c r="Q9" s="284"/>
      <c r="R9" s="61"/>
      <c r="S9" s="284"/>
      <c r="T9" s="61"/>
      <c r="U9" s="284"/>
      <c r="V9" s="61"/>
      <c r="W9" s="284"/>
      <c r="X9" s="61"/>
      <c r="Y9" s="284"/>
      <c r="Z9" s="61"/>
      <c r="AA9" s="284"/>
      <c r="AB9" s="61"/>
      <c r="AC9" s="284"/>
      <c r="AD9" s="61"/>
      <c r="AE9" s="284"/>
      <c r="AF9" s="61"/>
      <c r="AG9" s="284"/>
      <c r="AH9" s="61"/>
      <c r="AI9" s="284"/>
      <c r="AJ9" s="61"/>
      <c r="AK9" s="284"/>
      <c r="AL9" s="61"/>
      <c r="AM9" s="284"/>
      <c r="AN9" s="61"/>
      <c r="AO9" s="284"/>
      <c r="AP9" s="61"/>
      <c r="AQ9" s="284"/>
      <c r="AR9" s="61"/>
      <c r="AS9" s="284"/>
      <c r="AT9" s="61"/>
      <c r="AU9" s="284"/>
      <c r="AV9" s="61"/>
      <c r="AW9" s="284"/>
      <c r="AX9" s="61"/>
      <c r="AY9" s="284"/>
      <c r="AZ9" s="61"/>
      <c r="BA9" s="284"/>
      <c r="BB9" s="61"/>
      <c r="BC9" s="284"/>
      <c r="BD9" s="61"/>
      <c r="BE9" s="284"/>
      <c r="BF9" s="61"/>
      <c r="BG9" s="284"/>
      <c r="BH9" s="61"/>
      <c r="BI9" s="284"/>
      <c r="BJ9" s="61"/>
      <c r="BK9" s="284"/>
      <c r="BL9" s="61"/>
      <c r="BM9" s="284"/>
      <c r="BN9" s="61"/>
      <c r="BO9" s="284"/>
      <c r="BP9" s="61"/>
      <c r="BQ9" s="284"/>
      <c r="BR9" s="61"/>
      <c r="BS9" s="284"/>
      <c r="BT9" s="61"/>
      <c r="BU9" s="284"/>
      <c r="BV9" s="61"/>
      <c r="BW9" s="284"/>
      <c r="BX9" s="61"/>
      <c r="BY9" s="284"/>
      <c r="BZ9" s="61"/>
      <c r="CA9" s="284"/>
      <c r="CB9" s="61"/>
      <c r="CC9" s="284"/>
      <c r="CD9" s="76"/>
    </row>
    <row r="10" spans="1:82" x14ac:dyDescent="0.25">
      <c r="A10" s="474" t="s">
        <v>56</v>
      </c>
      <c r="B10" s="475"/>
      <c r="C10" s="476">
        <f>SUM(C25,C52)</f>
        <v>22083.333333333336</v>
      </c>
      <c r="D10" s="476"/>
      <c r="E10" s="476">
        <f>SUM(E25,E52)</f>
        <v>22083.333333333336</v>
      </c>
      <c r="F10" s="476"/>
      <c r="G10" s="476">
        <f t="shared" ref="G10" si="76">SUM(G25,G52)</f>
        <v>22083.333333333336</v>
      </c>
      <c r="H10" s="476"/>
      <c r="I10" s="476">
        <f t="shared" ref="I10" si="77">SUM(I25,I52)</f>
        <v>22083.333333333336</v>
      </c>
      <c r="J10" s="476"/>
      <c r="K10" s="476">
        <f t="shared" ref="K10" si="78">SUM(K25,K52)</f>
        <v>20833.333333333336</v>
      </c>
      <c r="L10" s="476"/>
      <c r="M10" s="476">
        <f t="shared" ref="M10" si="79">SUM(M25,M52)</f>
        <v>27500</v>
      </c>
      <c r="N10" s="476"/>
      <c r="O10" s="476">
        <f t="shared" ref="O10" si="80">SUM(O25,O52)</f>
        <v>18333.333333333336</v>
      </c>
      <c r="P10" s="476"/>
      <c r="Q10" s="476">
        <f t="shared" ref="Q10" si="81">SUM(Q25,Q52)</f>
        <v>21666.666666666668</v>
      </c>
      <c r="R10" s="476"/>
      <c r="S10" s="476">
        <f t="shared" ref="S10" si="82">SUM(S25,S52)</f>
        <v>19166.666666666668</v>
      </c>
      <c r="T10" s="476"/>
      <c r="U10" s="476">
        <f t="shared" ref="U10" si="83">SUM(U25,U52)</f>
        <v>19166.666666666668</v>
      </c>
      <c r="V10" s="476"/>
      <c r="W10" s="476">
        <f t="shared" ref="W10" si="84">SUM(W25,W52)</f>
        <v>19166.666666666668</v>
      </c>
      <c r="X10" s="476"/>
      <c r="Y10" s="476">
        <f t="shared" ref="Y10" si="85">SUM(Y25,Y52)</f>
        <v>12500</v>
      </c>
      <c r="Z10" s="476"/>
      <c r="AA10" s="476">
        <f t="shared" ref="AA10" si="86">SUM(AA25,AA52)</f>
        <v>12500</v>
      </c>
      <c r="AB10" s="476"/>
      <c r="AC10" s="476">
        <f t="shared" ref="AC10" si="87">SUM(AC25,AC52)</f>
        <v>15833.333333333334</v>
      </c>
      <c r="AD10" s="476"/>
      <c r="AE10" s="476">
        <f t="shared" ref="AE10" si="88">SUM(AE25,AE52)</f>
        <v>19166.666666666668</v>
      </c>
      <c r="AF10" s="476"/>
      <c r="AG10" s="476">
        <f t="shared" ref="AG10" si="89">SUM(AG25,AG52)</f>
        <v>19166.666666666668</v>
      </c>
      <c r="AH10" s="476"/>
      <c r="AI10" s="476">
        <f t="shared" ref="AI10" si="90">SUM(AI25,AI52)</f>
        <v>19166.666666666668</v>
      </c>
      <c r="AJ10" s="476"/>
      <c r="AK10" s="476">
        <f t="shared" ref="AK10" si="91">SUM(AK25,AK52)</f>
        <v>19166.666666666668</v>
      </c>
      <c r="AL10" s="476"/>
      <c r="AM10" s="476">
        <f t="shared" ref="AM10" si="92">SUM(AM25,AM52)</f>
        <v>19166.666666666668</v>
      </c>
      <c r="AN10" s="476"/>
      <c r="AO10" s="476">
        <f t="shared" ref="AO10" si="93">SUM(AO25,AO52)</f>
        <v>19166.666666666668</v>
      </c>
      <c r="AP10" s="476"/>
      <c r="AQ10" s="476">
        <f t="shared" ref="AQ10" si="94">SUM(AQ25,AQ52)</f>
        <v>19166.666666666668</v>
      </c>
      <c r="AR10" s="476"/>
      <c r="AS10" s="476">
        <f t="shared" ref="AS10" si="95">SUM(AS25,AS52)</f>
        <v>19166.666666666668</v>
      </c>
      <c r="AT10" s="476"/>
      <c r="AU10" s="476">
        <f t="shared" ref="AU10" si="96">SUM(AU25,AU52)</f>
        <v>19166.666666666668</v>
      </c>
      <c r="AV10" s="476"/>
      <c r="AW10" s="476">
        <f t="shared" ref="AW10" si="97">SUM(AW25,AW52)</f>
        <v>19166.666666666668</v>
      </c>
      <c r="AX10" s="476"/>
      <c r="AY10" s="476">
        <f t="shared" ref="AY10" si="98">SUM(AY25,AY52)</f>
        <v>19166.666666666668</v>
      </c>
      <c r="AZ10" s="476"/>
      <c r="BA10" s="476">
        <f t="shared" ref="BA10" si="99">SUM(BA25,BA52)</f>
        <v>19166.666666666668</v>
      </c>
      <c r="BB10" s="476"/>
      <c r="BC10" s="476">
        <f t="shared" ref="BC10" si="100">SUM(BC25,BC52)</f>
        <v>19166.666666666668</v>
      </c>
      <c r="BD10" s="476"/>
      <c r="BE10" s="476">
        <f t="shared" ref="BE10" si="101">SUM(BE25,BE52)</f>
        <v>19166.666666666668</v>
      </c>
      <c r="BF10" s="476"/>
      <c r="BG10" s="476">
        <f t="shared" ref="BG10" si="102">SUM(BG25,BG52)</f>
        <v>19166.666666666668</v>
      </c>
      <c r="BH10" s="476"/>
      <c r="BI10" s="476">
        <f t="shared" ref="BI10" si="103">SUM(BI25,BI52)</f>
        <v>19166.666666666668</v>
      </c>
      <c r="BJ10" s="476"/>
      <c r="BK10" s="476">
        <f t="shared" ref="BK10" si="104">SUM(BK25,BK52)</f>
        <v>19166.666666666668</v>
      </c>
      <c r="BL10" s="476"/>
      <c r="BM10" s="476">
        <f t="shared" ref="BM10" si="105">SUM(BM25,BM52)</f>
        <v>19166.666666666668</v>
      </c>
      <c r="BN10" s="476"/>
      <c r="BO10" s="476">
        <f t="shared" ref="BO10" si="106">SUM(BO25,BO52)</f>
        <v>19166.666666666668</v>
      </c>
      <c r="BP10" s="476"/>
      <c r="BQ10" s="476">
        <f t="shared" ref="BQ10" si="107">SUM(BQ25,BQ52)</f>
        <v>19166.666666666668</v>
      </c>
      <c r="BR10" s="476"/>
      <c r="BS10" s="476">
        <f t="shared" ref="BS10" si="108">SUM(BS25,BS52)</f>
        <v>19166.666666666668</v>
      </c>
      <c r="BT10" s="476"/>
      <c r="BU10" s="476">
        <f t="shared" ref="BU10" si="109">SUM(BU25,BU52)</f>
        <v>19166.666666666668</v>
      </c>
      <c r="BV10" s="476"/>
      <c r="BW10" s="476">
        <f t="shared" ref="BW10" si="110">SUM(BW25,BW52)</f>
        <v>12500</v>
      </c>
      <c r="BX10" s="476"/>
      <c r="BY10" s="476">
        <f t="shared" ref="BY10" si="111">SUM(BY25,BY52)</f>
        <v>5833.3333333333339</v>
      </c>
      <c r="BZ10" s="476"/>
      <c r="CA10" s="476">
        <f t="shared" ref="CA10" si="112">SUM(CA25,CA52)</f>
        <v>2500</v>
      </c>
      <c r="CB10" s="476"/>
      <c r="CC10" s="476">
        <f t="shared" ref="CC10" si="113">SUM(CC25,CC52)</f>
        <v>2500</v>
      </c>
      <c r="CD10" s="477"/>
    </row>
    <row r="11" spans="1:82" x14ac:dyDescent="0.25">
      <c r="A11" s="287" t="s">
        <v>82</v>
      </c>
      <c r="B11" s="288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76"/>
    </row>
    <row r="12" spans="1:82" x14ac:dyDescent="0.25">
      <c r="A12" s="78"/>
      <c r="B12" s="288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76"/>
    </row>
    <row r="13" spans="1:82" ht="15.75" thickBot="1" x14ac:dyDescent="0.3">
      <c r="A13" s="289" t="s">
        <v>57</v>
      </c>
      <c r="B13" s="31"/>
      <c r="C13" s="478">
        <f>C25+C52</f>
        <v>22083.333333333336</v>
      </c>
      <c r="D13" s="478"/>
      <c r="E13" s="478">
        <f>SUM(E25,E52)</f>
        <v>22083.333333333336</v>
      </c>
      <c r="F13" s="478"/>
      <c r="G13" s="478">
        <f t="shared" ref="G13" si="114">SUM(G25,G52)</f>
        <v>22083.333333333336</v>
      </c>
      <c r="H13" s="478"/>
      <c r="I13" s="478">
        <f t="shared" ref="I13" si="115">SUM(I25,I52)</f>
        <v>22083.333333333336</v>
      </c>
      <c r="J13" s="478"/>
      <c r="K13" s="478">
        <f t="shared" ref="K13" si="116">SUM(K25,K52)</f>
        <v>20833.333333333336</v>
      </c>
      <c r="L13" s="478"/>
      <c r="M13" s="478">
        <f t="shared" ref="M13" si="117">SUM(M25,M52)</f>
        <v>27500</v>
      </c>
      <c r="N13" s="478"/>
      <c r="O13" s="478">
        <f t="shared" ref="O13" si="118">SUM(O25,O52)</f>
        <v>18333.333333333336</v>
      </c>
      <c r="P13" s="478"/>
      <c r="Q13" s="478">
        <f t="shared" ref="Q13" si="119">SUM(Q25,Q52)</f>
        <v>21666.666666666668</v>
      </c>
      <c r="R13" s="478"/>
      <c r="S13" s="478">
        <f t="shared" ref="S13" si="120">SUM(S25,S52)</f>
        <v>19166.666666666668</v>
      </c>
      <c r="T13" s="478"/>
      <c r="U13" s="478">
        <f t="shared" ref="U13" si="121">SUM(U25,U52)</f>
        <v>19166.666666666668</v>
      </c>
      <c r="V13" s="478"/>
      <c r="W13" s="478">
        <f t="shared" ref="W13" si="122">SUM(W25,W52)</f>
        <v>19166.666666666668</v>
      </c>
      <c r="X13" s="478"/>
      <c r="Y13" s="478">
        <f t="shared" ref="Y13" si="123">SUM(Y25,Y52)</f>
        <v>12500</v>
      </c>
      <c r="Z13" s="478"/>
      <c r="AA13" s="478">
        <f t="shared" ref="AA13" si="124">SUM(AA25,AA52)</f>
        <v>12500</v>
      </c>
      <c r="AB13" s="478"/>
      <c r="AC13" s="478">
        <f t="shared" ref="AC13" si="125">SUM(AC25,AC52)</f>
        <v>15833.333333333334</v>
      </c>
      <c r="AD13" s="478"/>
      <c r="AE13" s="478">
        <f t="shared" ref="AE13" si="126">SUM(AE25,AE52)</f>
        <v>19166.666666666668</v>
      </c>
      <c r="AF13" s="478"/>
      <c r="AG13" s="478">
        <f t="shared" ref="AG13" si="127">SUM(AG25,AG52)</f>
        <v>19166.666666666668</v>
      </c>
      <c r="AH13" s="478"/>
      <c r="AI13" s="478">
        <f t="shared" ref="AI13" si="128">SUM(AI25,AI52)</f>
        <v>19166.666666666668</v>
      </c>
      <c r="AJ13" s="478"/>
      <c r="AK13" s="478">
        <f t="shared" ref="AK13" si="129">SUM(AK25,AK52)</f>
        <v>19166.666666666668</v>
      </c>
      <c r="AL13" s="478"/>
      <c r="AM13" s="478">
        <f t="shared" ref="AM13" si="130">SUM(AM25,AM52)</f>
        <v>19166.666666666668</v>
      </c>
      <c r="AN13" s="478"/>
      <c r="AO13" s="478">
        <f t="shared" ref="AO13" si="131">SUM(AO25,AO52)</f>
        <v>19166.666666666668</v>
      </c>
      <c r="AP13" s="478"/>
      <c r="AQ13" s="478">
        <f t="shared" ref="AQ13" si="132">SUM(AQ25,AQ52)</f>
        <v>19166.666666666668</v>
      </c>
      <c r="AR13" s="478"/>
      <c r="AS13" s="478">
        <f t="shared" ref="AS13" si="133">SUM(AS25,AS52)</f>
        <v>19166.666666666668</v>
      </c>
      <c r="AT13" s="478"/>
      <c r="AU13" s="478">
        <f t="shared" ref="AU13" si="134">SUM(AU25,AU52)</f>
        <v>19166.666666666668</v>
      </c>
      <c r="AV13" s="478"/>
      <c r="AW13" s="478">
        <f t="shared" ref="AW13" si="135">SUM(AW25,AW52)</f>
        <v>19166.666666666668</v>
      </c>
      <c r="AX13" s="478"/>
      <c r="AY13" s="478">
        <f t="shared" ref="AY13" si="136">SUM(AY25,AY52)</f>
        <v>19166.666666666668</v>
      </c>
      <c r="AZ13" s="478"/>
      <c r="BA13" s="478">
        <f t="shared" ref="BA13" si="137">SUM(BA25,BA52)</f>
        <v>19166.666666666668</v>
      </c>
      <c r="BB13" s="478"/>
      <c r="BC13" s="478">
        <f t="shared" ref="BC13" si="138">SUM(BC25,BC52)</f>
        <v>19166.666666666668</v>
      </c>
      <c r="BD13" s="478"/>
      <c r="BE13" s="478">
        <f t="shared" ref="BE13" si="139">SUM(BE25,BE52)</f>
        <v>19166.666666666668</v>
      </c>
      <c r="BF13" s="478"/>
      <c r="BG13" s="478">
        <f t="shared" ref="BG13" si="140">SUM(BG25,BG52)</f>
        <v>19166.666666666668</v>
      </c>
      <c r="BH13" s="478"/>
      <c r="BI13" s="478">
        <f t="shared" ref="BI13" si="141">SUM(BI25,BI52)</f>
        <v>19166.666666666668</v>
      </c>
      <c r="BJ13" s="478"/>
      <c r="BK13" s="478">
        <f t="shared" ref="BK13" si="142">SUM(BK25,BK52)</f>
        <v>19166.666666666668</v>
      </c>
      <c r="BL13" s="478"/>
      <c r="BM13" s="478">
        <f t="shared" ref="BM13" si="143">SUM(BM25,BM52)</f>
        <v>19166.666666666668</v>
      </c>
      <c r="BN13" s="478"/>
      <c r="BO13" s="478">
        <f t="shared" ref="BO13" si="144">SUM(BO25,BO52)</f>
        <v>19166.666666666668</v>
      </c>
      <c r="BP13" s="478"/>
      <c r="BQ13" s="478">
        <f t="shared" ref="BQ13" si="145">SUM(BQ25,BQ52)</f>
        <v>19166.666666666668</v>
      </c>
      <c r="BR13" s="478"/>
      <c r="BS13" s="478">
        <f t="shared" ref="BS13" si="146">SUM(BS25,BS52)</f>
        <v>19166.666666666668</v>
      </c>
      <c r="BT13" s="478"/>
      <c r="BU13" s="478">
        <f t="shared" ref="BU13" si="147">SUM(BU25,BU52)</f>
        <v>19166.666666666668</v>
      </c>
      <c r="BV13" s="478"/>
      <c r="BW13" s="478">
        <f t="shared" ref="BW13" si="148">SUM(BW25,BW52)</f>
        <v>12500</v>
      </c>
      <c r="BX13" s="478"/>
      <c r="BY13" s="478">
        <f t="shared" ref="BY13" si="149">SUM(BY25,BY52)</f>
        <v>5833.3333333333339</v>
      </c>
      <c r="BZ13" s="478"/>
      <c r="CA13" s="478">
        <f t="shared" ref="CA13" si="150">SUM(CA25,CA52)</f>
        <v>2500</v>
      </c>
      <c r="CB13" s="478"/>
      <c r="CC13" s="478">
        <f t="shared" ref="CC13" si="151">SUM(CC25,CC52)</f>
        <v>2500</v>
      </c>
      <c r="CD13" s="479"/>
    </row>
    <row r="14" spans="1:82" x14ac:dyDescent="0.25">
      <c r="A14" s="290"/>
      <c r="B14" s="291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/>
      <c r="BZ14" s="292"/>
      <c r="CA14" s="292"/>
      <c r="CB14" s="292"/>
      <c r="CC14" s="292"/>
      <c r="CD14" s="293"/>
    </row>
    <row r="15" spans="1:82" x14ac:dyDescent="0.25">
      <c r="A15" s="290"/>
      <c r="B15" s="288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76"/>
    </row>
    <row r="16" spans="1:82" x14ac:dyDescent="0.25">
      <c r="A16" s="294" t="s">
        <v>78</v>
      </c>
      <c r="B16" s="35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124"/>
    </row>
    <row r="17" spans="1:82" x14ac:dyDescent="0.25">
      <c r="A17" s="290" t="s">
        <v>79</v>
      </c>
      <c r="B17" s="35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124"/>
    </row>
    <row r="18" spans="1:82" ht="38.25" x14ac:dyDescent="0.25">
      <c r="A18" s="277" t="s">
        <v>54</v>
      </c>
      <c r="B18" s="278" t="s">
        <v>55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124"/>
    </row>
    <row r="19" spans="1:82" x14ac:dyDescent="0.25">
      <c r="A19" s="282">
        <v>1</v>
      </c>
      <c r="B19" s="283">
        <v>4</v>
      </c>
      <c r="C19" s="33">
        <f>SUM($C4:C4)/$B19</f>
        <v>3750</v>
      </c>
      <c r="D19" s="33"/>
      <c r="E19" s="33">
        <f>SUM($C4:E4)/$B19</f>
        <v>3750</v>
      </c>
      <c r="F19" s="33"/>
      <c r="G19" s="33">
        <f>SUM($C4:G4)/$B19</f>
        <v>3750</v>
      </c>
      <c r="H19" s="33"/>
      <c r="I19" s="33">
        <f>SUM($C4:I4)/$B19</f>
        <v>3750</v>
      </c>
      <c r="J19" s="33"/>
      <c r="K19" s="33">
        <f>SUM(E4:K4)/$B19</f>
        <v>2500</v>
      </c>
      <c r="L19" s="33"/>
      <c r="M19" s="33">
        <f t="shared" ref="M19" si="152">SUM(G4:M4)/$B19</f>
        <v>2500</v>
      </c>
      <c r="N19" s="33"/>
      <c r="O19" s="33">
        <f t="shared" ref="O19" si="153">SUM(I4:O4)/$B19</f>
        <v>2500</v>
      </c>
      <c r="P19" s="33"/>
      <c r="Q19" s="33">
        <f t="shared" ref="Q19" si="154">SUM(K4:Q4)/$B19</f>
        <v>2500</v>
      </c>
      <c r="R19" s="33"/>
      <c r="S19" s="33">
        <f t="shared" ref="S19" si="155">SUM(M4:S4)/$B19</f>
        <v>0</v>
      </c>
      <c r="T19" s="33"/>
      <c r="U19" s="33">
        <f t="shared" ref="U19" si="156">SUM(O4:U4)/$B19</f>
        <v>0</v>
      </c>
      <c r="V19" s="33"/>
      <c r="W19" s="33">
        <f t="shared" ref="W19" si="157">SUM(Q4:W4)/$B19</f>
        <v>0</v>
      </c>
      <c r="X19" s="33"/>
      <c r="Y19" s="33">
        <f t="shared" ref="Y19" si="158">SUM(S4:Y4)/$B19</f>
        <v>0</v>
      </c>
      <c r="Z19" s="33"/>
      <c r="AA19" s="33">
        <f t="shared" ref="AA19" si="159">SUM(U4:AA4)/$B19</f>
        <v>0</v>
      </c>
      <c r="AB19" s="33"/>
      <c r="AC19" s="33">
        <f t="shared" ref="AC19" si="160">SUM(W4:AC4)/$B19</f>
        <v>0</v>
      </c>
      <c r="AD19" s="33"/>
      <c r="AE19" s="33">
        <f t="shared" ref="AE19" si="161">SUM(Y4:AE4)/$B19</f>
        <v>0</v>
      </c>
      <c r="AF19" s="33"/>
      <c r="AG19" s="33">
        <f t="shared" ref="AG19" si="162">SUM(AA4:AG4)/$B19</f>
        <v>0</v>
      </c>
      <c r="AH19" s="33"/>
      <c r="AI19" s="33">
        <f t="shared" ref="AI19" si="163">SUM(AC4:AI4)/$B19</f>
        <v>0</v>
      </c>
      <c r="AJ19" s="33"/>
      <c r="AK19" s="33">
        <f t="shared" ref="AK19" si="164">SUM(AE4:AK4)/$B19</f>
        <v>0</v>
      </c>
      <c r="AL19" s="33"/>
      <c r="AM19" s="33">
        <f t="shared" ref="AM19" si="165">SUM(AG4:AM4)/$B19</f>
        <v>0</v>
      </c>
      <c r="AN19" s="33"/>
      <c r="AO19" s="33">
        <f t="shared" ref="AO19" si="166">SUM(AI4:AO4)/$B19</f>
        <v>0</v>
      </c>
      <c r="AP19" s="33"/>
      <c r="AQ19" s="33">
        <f t="shared" ref="AQ19" si="167">SUM(AK4:AQ4)/$B19</f>
        <v>0</v>
      </c>
      <c r="AR19" s="33"/>
      <c r="AS19" s="33">
        <f t="shared" ref="AS19" si="168">SUM(AM4:AS4)/$B19</f>
        <v>0</v>
      </c>
      <c r="AT19" s="33"/>
      <c r="AU19" s="33">
        <f t="shared" ref="AU19" si="169">SUM(AO4:AU4)/$B19</f>
        <v>0</v>
      </c>
      <c r="AV19" s="33"/>
      <c r="AW19" s="33">
        <f t="shared" ref="AW19" si="170">SUM(AQ4:AW4)/$B19</f>
        <v>0</v>
      </c>
      <c r="AX19" s="33"/>
      <c r="AY19" s="33">
        <f t="shared" ref="AY19" si="171">SUM(AS4:AY4)/$B19</f>
        <v>0</v>
      </c>
      <c r="AZ19" s="33"/>
      <c r="BA19" s="33">
        <f t="shared" ref="BA19" si="172">SUM(AU4:BA4)/$B19</f>
        <v>0</v>
      </c>
      <c r="BB19" s="33"/>
      <c r="BC19" s="33">
        <f t="shared" ref="BC19" si="173">SUM(AW4:BC4)/$B19</f>
        <v>0</v>
      </c>
      <c r="BD19" s="33"/>
      <c r="BE19" s="33">
        <f t="shared" ref="BE19" si="174">SUM(AY4:BE4)/$B19</f>
        <v>0</v>
      </c>
      <c r="BF19" s="33"/>
      <c r="BG19" s="33">
        <f t="shared" ref="BG19" si="175">SUM(BA4:BG4)/$B19</f>
        <v>0</v>
      </c>
      <c r="BH19" s="33"/>
      <c r="BI19" s="33">
        <f t="shared" ref="BI19" si="176">SUM(BC4:BI4)/$B19</f>
        <v>0</v>
      </c>
      <c r="BJ19" s="33"/>
      <c r="BK19" s="33">
        <f t="shared" ref="BK19" si="177">SUM(BE4:BK4)/$B19</f>
        <v>0</v>
      </c>
      <c r="BL19" s="33"/>
      <c r="BM19" s="33">
        <f t="shared" ref="BM19" si="178">SUM(BG4:BM4)/$B19</f>
        <v>0</v>
      </c>
      <c r="BN19" s="33"/>
      <c r="BO19" s="33">
        <f t="shared" ref="BO19" si="179">SUM(BI4:BO4)/$B19</f>
        <v>0</v>
      </c>
      <c r="BP19" s="33"/>
      <c r="BQ19" s="33">
        <f t="shared" ref="BQ19" si="180">SUM(BK4:BQ4)/$B19</f>
        <v>0</v>
      </c>
      <c r="BR19" s="33"/>
      <c r="BS19" s="33">
        <f t="shared" ref="BS19" si="181">SUM(BM4:BS4)/$B19</f>
        <v>0</v>
      </c>
      <c r="BT19" s="33"/>
      <c r="BU19" s="33">
        <f t="shared" ref="BU19" si="182">SUM(BO4:BU4)/$B19</f>
        <v>0</v>
      </c>
      <c r="BV19" s="33"/>
      <c r="BW19" s="33">
        <f t="shared" ref="BW19" si="183">SUM(BQ4:BW4)/$B19</f>
        <v>0</v>
      </c>
      <c r="BX19" s="33"/>
      <c r="BY19" s="33">
        <f t="shared" ref="BY19" si="184">SUM(BS4:BY4)/$B19</f>
        <v>0</v>
      </c>
      <c r="BZ19" s="33"/>
      <c r="CA19" s="33">
        <f t="shared" ref="CA19" si="185">SUM(BU4:CA4)/$B19</f>
        <v>0</v>
      </c>
      <c r="CB19" s="33"/>
      <c r="CC19" s="33">
        <f t="shared" ref="CC19" si="186">SUM(BW4:CC4)/$B19</f>
        <v>0</v>
      </c>
      <c r="CD19" s="124"/>
    </row>
    <row r="20" spans="1:82" x14ac:dyDescent="0.25">
      <c r="A20" s="282">
        <v>2</v>
      </c>
      <c r="B20" s="283">
        <v>6</v>
      </c>
      <c r="C20" s="33">
        <f>SUM(IF(D5="R",C5))/$B20</f>
        <v>15833.333333333334</v>
      </c>
      <c r="D20" s="33"/>
      <c r="E20" s="33">
        <f>SUM(IF(D5="R",C5),IF(F5="R",E5))/$B20</f>
        <v>15833.333333333334</v>
      </c>
      <c r="F20" s="33"/>
      <c r="G20" s="33">
        <f>SUM(IF(D5="R",C5),IF(F5="R",E5),IF(H5="R",G5))/$B20</f>
        <v>15833.333333333334</v>
      </c>
      <c r="H20" s="33"/>
      <c r="I20" s="33">
        <f>SUM(IF(D5="R",C5),IF(F5="R",E5),IF(H5="R",G5),IF(J5="R",I5))/$B20</f>
        <v>15833.333333333334</v>
      </c>
      <c r="J20" s="33"/>
      <c r="K20" s="33">
        <f>SUM(IF(D5="R",C5),IF(F5="R",E5),IF(H5="R",G5),IF(J5="R",I5),IF(L5="R",K5))/$B20</f>
        <v>15833.333333333334</v>
      </c>
      <c r="L20" s="33"/>
      <c r="M20" s="33">
        <f>SUM(IF(D5="R",C5),IF(F5="R",E5),IF(H5="R",G5),IF(J5="R",I5),IF(L5="R",K5),IF(N5="R",M5))/$B20</f>
        <v>22500</v>
      </c>
      <c r="N20" s="33"/>
      <c r="O20" s="33">
        <f>SUM(IF(F5="R",E5),IF(H5="R",G5),IF(J5="R",I5),IF(L5="R",K5),IF(N5="R",M5),IF(P5="R",O5))/$B20</f>
        <v>13333.333333333334</v>
      </c>
      <c r="P20" s="33"/>
      <c r="Q20" s="33">
        <f>SUM(IF(H5="R",G5),IF(J5="R",I5),IF(L5="R",K5),IF(N5="R",M5),IF(P5="R",O5),IF(R5="R",Q5))/$B20</f>
        <v>16666.666666666668</v>
      </c>
      <c r="R20" s="33"/>
      <c r="S20" s="33">
        <f>SUM(IF(J5="R",I5),IF(L5="R",K5),IF(N5="R",M5),IF(P5="R",O5),IF(R5="R",Q5),IF(T5="R",S5))/$B20</f>
        <v>16666.666666666668</v>
      </c>
      <c r="T20" s="33"/>
      <c r="U20" s="33">
        <f>SUM(IF(L5="R",K5),IF(N5="R",M5),IF(P5="R",O5),IF(R5="R",Q5),IF(T5="R",S5),IF(V5="R",U5))/$B20</f>
        <v>16666.666666666668</v>
      </c>
      <c r="V20" s="33"/>
      <c r="W20" s="33">
        <f>SUM(IF(N5="R",M5),IF(P5="R",O5),IF(R5="R",Q5),IF(T5="R",S5),IF(V5="R",U5),IF(X5="R",W5))/$B20</f>
        <v>16666.666666666668</v>
      </c>
      <c r="X20" s="33"/>
      <c r="Y20" s="33">
        <f>SUM(IF(P5="R",O5),IF(R5="R",Q5),IF(T5="R",S5),IF(V5="R",U5),IF(X5="R",W5),IF(Z5="R",Y5))/$B20</f>
        <v>10000</v>
      </c>
      <c r="Z20" s="33"/>
      <c r="AA20" s="33">
        <f>SUM(IF(R5="R",Q5),IF(T5="R",S5),IF(V5="R",U5),IF(X5="R",W5),IF(Z5="R",Y5),IF(AB5="R",AA5))/$B20</f>
        <v>10000</v>
      </c>
      <c r="AB20" s="33"/>
      <c r="AC20" s="33">
        <f>SUM(IF(T5="R",S5),IF(V5="R",U5),IF(X5="R",W5),IF(Z5="R",Y5),IF(AB5="R",AA5),IF(AD5="R",AC5))/$B20</f>
        <v>13333.333333333334</v>
      </c>
      <c r="AD20" s="33"/>
      <c r="AE20" s="33">
        <f>SUM(IF(V5="R",U5),IF(X5="R",W5),IF(Z5="R",Y5),IF(AB5="R",AA5),IF(AD5="R",AC5),IF(AF5="R",AE5))/$B20</f>
        <v>16666.666666666668</v>
      </c>
      <c r="AF20" s="33"/>
      <c r="AG20" s="33">
        <f>SUM(IF(X5="R",W5),IF(Z5="R",Y5),IF(AB5="R",AA5),IF(AD5="R",AC5),IF(AF5="R",AE5),IF(AH5="R",AG5))/$B20</f>
        <v>16666.666666666668</v>
      </c>
      <c r="AH20" s="33"/>
      <c r="AI20" s="33">
        <f>SUM(IF(Z5="R",Y5),IF(AB5="R",AA5),IF(AD5="R",AC5),IF(AF5="R",AE5),IF(AH5="R",AG5),IF(AJ5="R",AI5))/$B20</f>
        <v>16666.666666666668</v>
      </c>
      <c r="AJ20" s="33"/>
      <c r="AK20" s="33">
        <f>SUM(IF(AB5="R",AA5),IF(AD5="R",AC5),IF(AF5="R",AE5),IF(AH5="R",AG5),IF(AJ5="R",AI5),IF(AL5="R",AK5))/$B20</f>
        <v>16666.666666666668</v>
      </c>
      <c r="AL20" s="33"/>
      <c r="AM20" s="33">
        <f>SUM(IF(AD5="R",AC5),IF(AF5="R",AE5),IF(AH5="R",AG5),IF(AJ5="R",AI5),IF(AL5="R",AK5),IF(AN5="R",AM5))/$B20</f>
        <v>16666.666666666668</v>
      </c>
      <c r="AN20" s="33"/>
      <c r="AO20" s="33">
        <f>SUM(IF(AF5="R",AE5),IF(AH5="R",AG5),IF(AJ5="R",AI5),IF(AL5="R",AK5),IF(AN5="R",AM5),IF(AP5="R",AO5))/$B20</f>
        <v>16666.666666666668</v>
      </c>
      <c r="AP20" s="33"/>
      <c r="AQ20" s="33">
        <f>SUM(IF(AH5="R",AG5),IF(AJ5="R",AI5),IF(AL5="R",AK5),IF(AN5="R",AM5),IF(AP5="R",AO5),IF(AR5="R",AQ5))/$B20</f>
        <v>16666.666666666668</v>
      </c>
      <c r="AR20" s="33"/>
      <c r="AS20" s="33">
        <f>SUM(IF(AJ5="R",AI5),IF(AL5="R",AK5),IF(AN5="R",AM5),IF(AP5="R",AO5),IF(AR5="R",AQ5),IF(AT5="R",AS5))/$B20</f>
        <v>16666.666666666668</v>
      </c>
      <c r="AT20" s="33"/>
      <c r="AU20" s="33">
        <f>SUM(IF(AL5="R",AK5),IF(AN5="R",AM5),IF(AP5="R",AO5),IF(AR5="R",AQ5),IF(AT5="R",AS5),IF(AV5="R",AU5))/$B20</f>
        <v>16666.666666666668</v>
      </c>
      <c r="AV20" s="33"/>
      <c r="AW20" s="33">
        <f>SUM(IF(AN5="R",AM5),IF(AP5="R",AO5),IF(AR5="R",AQ5),IF(AT5="R",AS5),IF(AV5="R",AU5),IF(AX5="R",AW5))/$B20</f>
        <v>16666.666666666668</v>
      </c>
      <c r="AX20" s="33"/>
      <c r="AY20" s="33">
        <f>SUM(IF(AP5="R",AO5),IF(AR5="R",AQ5),IF(AT5="R",AS5),IF(AV5="R",AU5),IF(AX5="R",AW5),IF(AZ5="R",AY5))/$B20</f>
        <v>16666.666666666668</v>
      </c>
      <c r="AZ20" s="33"/>
      <c r="BA20" s="33">
        <f>SUM(IF(AR5="R",AQ5),IF(AT5="R",AS5),IF(AV5="R",AU5),IF(AX5="R",AW5),IF(AZ5="R",AY5),IF(BB5="R",BA5))/$B20</f>
        <v>16666.666666666668</v>
      </c>
      <c r="BB20" s="33"/>
      <c r="BC20" s="33">
        <f>SUM(IF(AT5="R",AS5),IF(AV5="R",AU5),IF(AX5="R",AW5),IF(AZ5="R",AY5),IF(BB5="R",BA5),IF(BD5="R",BC5))/$B20</f>
        <v>16666.666666666668</v>
      </c>
      <c r="BD20" s="33"/>
      <c r="BE20" s="33">
        <f>SUM(IF(AV5="R",AU5),IF(AX5="R",AW5),IF(AZ5="R",AY5),IF(BB5="R",BA5),IF(BD5="R",BC5),IF(BF5="R",BE5))/$B20</f>
        <v>16666.666666666668</v>
      </c>
      <c r="BF20" s="33"/>
      <c r="BG20" s="33">
        <f>SUM(IF(AX5="R",AW5),IF(AZ5="R",AY5),IF(BB5="R",BA5),IF(BD5="R",BC5),IF(BF5="R",BE5),IF(BH5="R",BG5))/$B20</f>
        <v>16666.666666666668</v>
      </c>
      <c r="BH20" s="33"/>
      <c r="BI20" s="33">
        <f>SUM(IF(AZ5="R",AY5),IF(BB5="R",BA5),IF(BD5="R",BC5),IF(BF5="R",BE5),IF(BH5="R",BG5),IF(BJ5="R",BI5))/$B20</f>
        <v>16666.666666666668</v>
      </c>
      <c r="BJ20" s="33"/>
      <c r="BK20" s="33">
        <f>SUM(IF(BB5="R",BA5),IF(BD5="R",BC5),IF(BF5="R",BE5),IF(BH5="R",BG5),IF(BJ5="R",BI5),IF(BL5="R",BK5))/$B20</f>
        <v>16666.666666666668</v>
      </c>
      <c r="BL20" s="33"/>
      <c r="BM20" s="33">
        <f>SUM(IF(BD5="R",BC5),IF(BF5="R",BE5),IF(BH5="R",BG5),IF(BJ5="R",BI5),IF(BL5="R",BK5),IF(BN5="R",BM5))/$B20</f>
        <v>16666.666666666668</v>
      </c>
      <c r="BN20" s="33"/>
      <c r="BO20" s="33">
        <f>SUM(IF(BF5="R",BE5),IF(BH5="R",BG5),IF(BJ5="R",BI5),IF(BL5="R",BK5),IF(BN5="R",BM5),IF(BP5="R",BO5))/$B20</f>
        <v>16666.666666666668</v>
      </c>
      <c r="BP20" s="33"/>
      <c r="BQ20" s="33">
        <f>SUM(IF(BH5="R",BG5),IF(BJ5="R",BI5),IF(BL5="R",BK5),IF(BN5="R",BM5),IF(BP5="R",BO5),IF(BR5="R",BQ5))/$B20</f>
        <v>16666.666666666668</v>
      </c>
      <c r="BR20" s="33"/>
      <c r="BS20" s="33">
        <f>SUM(IF(BJ5="R",BI5),IF(BL5="R",BK5),IF(BN5="R",BM5),IF(BP5="R",BO5),IF(BR5="R",BQ5),IF(BT5="R",BS5))/$B20</f>
        <v>16666.666666666668</v>
      </c>
      <c r="BT20" s="33"/>
      <c r="BU20" s="33">
        <f>SUM(IF(BL5="R",BK5),IF(BN5="R",BM5),IF(BP5="R",BO5),IF(BR5="R",BQ5),IF(BT5="R",BS5),IF(BV5="R",BU5))/$B20</f>
        <v>16666.666666666668</v>
      </c>
      <c r="BV20" s="33"/>
      <c r="BW20" s="33">
        <f>SUM(IF(BN5="R",BM5),IF(BP5="R",BO5),IF(BR5="R",BQ5),IF(BT5="R",BS5),IF(BV5="R",BU5),IF(BX5="R",BW5))/$B20</f>
        <v>10000</v>
      </c>
      <c r="BX20" s="33"/>
      <c r="BY20" s="33">
        <f>SUM(IF(BP5="R",BO5),IF(BR5="R",BQ5),IF(BT5="R",BS5),IF(BV5="R",BU5),IF(BX5="R",BW5),IF(BZ5="R",BY5))/$B20</f>
        <v>3333.3333333333335</v>
      </c>
      <c r="BZ20" s="33"/>
      <c r="CA20" s="33">
        <f>SUM(IF(BR5="R",BQ5),IF(BT5="R",BS5),IF(BV5="R",BU5),IF(BX5="R",BW5),IF(BZ5="R",BY5),IF(CB5="R",CA5))/$B20</f>
        <v>0</v>
      </c>
      <c r="CB20" s="33"/>
      <c r="CC20" s="33">
        <f>SUM(IF(BT5="R",BS5),IF(BV5="R",BU5),IF(BX5="R",BW5),IF(BZ5="R",BY5),IF(CB5="R",CA5),IF(CD5="R",CC5))/$B20</f>
        <v>0</v>
      </c>
      <c r="CD20" s="124"/>
    </row>
    <row r="21" spans="1:82" x14ac:dyDescent="0.25">
      <c r="A21" s="282">
        <v>3</v>
      </c>
      <c r="B21" s="283">
        <v>8</v>
      </c>
      <c r="C21" s="33">
        <f>SUM(IF(D6="R",C6))/$B21</f>
        <v>0</v>
      </c>
      <c r="D21" s="33"/>
      <c r="E21" s="33">
        <f>SUM(IF(D6="R",C6),IF(F6="R",E6))/$B21</f>
        <v>0</v>
      </c>
      <c r="F21" s="33"/>
      <c r="G21" s="33">
        <f>SUM(IF(D6="R",C6),IF(F6="R",E6),IF(H6="R",G6))/$B21</f>
        <v>0</v>
      </c>
      <c r="H21" s="33"/>
      <c r="I21" s="33">
        <f>SUM(IF(D6="R",C6),IF(F6="R",E6),IF(H6="R",G6),IF(J6="R",I6))/$B21</f>
        <v>0</v>
      </c>
      <c r="J21" s="33"/>
      <c r="K21" s="33">
        <f>SUM(IF(D6="R",C6),IF(F6="R",E6),IF(H6="R",G6),IF(J6="R",I6),IF(L6="R",K6))/$B21</f>
        <v>0</v>
      </c>
      <c r="L21" s="33"/>
      <c r="M21" s="33">
        <f>SUM(IF(D6="R",C6),IF(F6="R",E6),IF(H6="R",G6),IF(J6="R",I6),IF(L6="R",K6),IF(N6="R",M6))/$B21</f>
        <v>0</v>
      </c>
      <c r="N21" s="33"/>
      <c r="O21" s="33">
        <f>SUM(IF(D6="R",C6),IF(F6="R",E6),IF(H6="R",G6),IF(J6="R",I6),IF(L6="R",K6),IF(N6="R",M6),IF(P6="R",O6))/$B21</f>
        <v>0</v>
      </c>
      <c r="P21" s="33"/>
      <c r="Q21" s="33">
        <f>SUM(IF(D6="R",C6),IF(F6="R",E6),IF(H6="R",G6),IF(J6="R",I6),IF(L6="R",K6),IF(N6="R",M6),IF(P6="R",O6),IF(R6="R",Q6))/$B21</f>
        <v>0</v>
      </c>
      <c r="R21" s="33"/>
      <c r="S21" s="33">
        <f>SUM(IF(F6="R",E6),IF(H6="R",G6),IF(J6="R",I6),IF(L6="R",K6),IF(N6="R",M6),IF(P6="R",O6),IF(R6="R",Q6),IF(T6="R",S6))/$B21</f>
        <v>0</v>
      </c>
      <c r="T21" s="33"/>
      <c r="U21" s="33">
        <f>SUM(IF(H6="R",G6),IF(J6="R",I6),IF(L6="R",K6),IF(N6="R",M6),IF(P6="R",O6),IF(R6="R",Q6),IF(T6="R",S6),IF(V6="R",U6))/$B21</f>
        <v>0</v>
      </c>
      <c r="V21" s="33"/>
      <c r="W21" s="33">
        <f>SUM(IF(J6="R",I6),IF(L6="R",K6),IF(N6="R",M6),IF(P6="R",O6),IF(R6="R",Q6),IF(T6="R",S6),IF(V6="R",U6),IF(X6="R",W6))/$B21</f>
        <v>0</v>
      </c>
      <c r="X21" s="33"/>
      <c r="Y21" s="33">
        <f>SUM(IF(L6="R",K6),IF(N6="R",M6),IF(P6="R",O6),IF(R6="R",Q6),IF(T6="R",S6),IF(V6="R",U6),IF(X6="R",W6),IF(Z6="R",Y6))/$B21</f>
        <v>0</v>
      </c>
      <c r="Z21" s="33"/>
      <c r="AA21" s="33">
        <f>SUM(IF(N6="R",M6),IF(P6="R",O6),IF(R6="R",Q6),IF(T6="R",S6),IF(V6="R",U6),IF(X6="R",W6),IF(Z6="R",Y6),IF(AB6="R",AA6))/$B21</f>
        <v>0</v>
      </c>
      <c r="AB21" s="33"/>
      <c r="AC21" s="33">
        <f>SUM(IF(P6="R",O6),IF(R6="R",Q6),IF(T6="R",S6),IF(V6="R",U6),IF(X6="R",W6),IF(Z6="R",Y6),IF(AB6="R",AA6),IF(AD6="R",AC6))/$B21</f>
        <v>0</v>
      </c>
      <c r="AD21" s="33"/>
      <c r="AE21" s="33">
        <f>SUM(IF(R6="R",Q6),IF(T6="R",S6),IF(V6="R",U6),IF(X6="R",W6),IF(Z6="R",Y6),IF(AB6="R",AA6),IF(AD6="R",AC6),IF(AF6="R",AE6))/$B21</f>
        <v>0</v>
      </c>
      <c r="AF21" s="33"/>
      <c r="AG21" s="33">
        <f>SUM(IF(T6="R",S6),IF(V6="R",U6),IF(X6="R",W6),IF(Z6="R",Y6),IF(AB6="R",AA6),IF(AD6="R",AC6),IF(AF6="R",AE6),IF(AH6="R",AG6))/$B21</f>
        <v>0</v>
      </c>
      <c r="AH21" s="33"/>
      <c r="AI21" s="33">
        <f>SUM(IF(V6="R",U6),IF(X6="R",W6),IF(Z6="R",Y6),IF(AB6="R",AA6),IF(AD6="R",AC6),IF(AF6="R",AE6),IF(AH6="R",AG6),IF(AJ6="R",AI6))/$B21</f>
        <v>0</v>
      </c>
      <c r="AJ21" s="33"/>
      <c r="AK21" s="33">
        <f>SUM(IF(X6="R",W6),IF(Z6="R",Y6),IF(AB6="R",AA6),IF(AD6="R",AC6),IF(AF6="R",AE6),IF(AH6="R",AG6),IF(AJ6="R",AI6),IF(AL6="R",AK6))/$B21</f>
        <v>0</v>
      </c>
      <c r="AL21" s="33"/>
      <c r="AM21" s="33">
        <f>SUM(IF(Z6="R",Y6),IF(AB6="R",AA6),IF(AD6="R",AC6),IF(AF6="R",AE6),IF(AH6="R",AG6),IF(AJ6="R",AI6),IF(AL6="R",AK6),IF(AN6="R",AM6))/$B21</f>
        <v>0</v>
      </c>
      <c r="AN21" s="33"/>
      <c r="AO21" s="33">
        <f>SUM(IF(AB6="R",AA6),IF(AD6="R",AC6),IF(AF6="R",AE6),IF(AH6="R",AG6),IF(AJ6="R",AI6),IF(AL6="R",AK6),IF(AN6="R",AM6),IF(AP6="R",AO6))/$B21</f>
        <v>0</v>
      </c>
      <c r="AP21" s="33"/>
      <c r="AQ21" s="33">
        <f>SUM(IF(AD6="R",AC6),IF(AF6="R",AE6),IF(AH6="R",AG6),IF(AJ6="R",AI6),IF(AL6="R",AK6),IF(AN6="R",AM6),IF(AP6="R",AO6),IF(AR6="R",AQ6))/$B21</f>
        <v>0</v>
      </c>
      <c r="AR21" s="33"/>
      <c r="AS21" s="33">
        <f>SUM(IF(AF6="R",AE6),IF(AH6="R",AG6),IF(AJ6="R",AI6),IF(AL6="R",AK6),IF(AN6="R",AM6),IF(AP6="R",AO6),IF(AR6="R",AQ6),IF(AT6="R",AS6))/$B21</f>
        <v>0</v>
      </c>
      <c r="AT21" s="33"/>
      <c r="AU21" s="33">
        <f>SUM(IF(AH6="R",AG6),IF(AJ6="R",AI6),IF(AL6="R",AK6),IF(AN6="R",AM6),IF(AP6="R",AO6),IF(AR6="R",AQ6),IF(AT6="R",AS6),IF(AV6="R",AU6))/$B21</f>
        <v>0</v>
      </c>
      <c r="AV21" s="33"/>
      <c r="AW21" s="33">
        <f>SUM(IF(AJ6="R",AI6),IF(AL6="R",AK6),IF(AN6="R",AM6),IF(AP6="R",AO6),IF(AR6="R",AQ6),IF(AT6="R",AS6),IF(AV6="R",AU6),IF(AX6="R",AW6))/$B21</f>
        <v>0</v>
      </c>
      <c r="AX21" s="33"/>
      <c r="AY21" s="33">
        <f>SUM(IF(AL6="R",AK6),IF(AN6="R",AM6),IF(AP6="R",AO6),IF(AR6="R",AQ6),IF(AT6="R",AS6),IF(AV6="R",AU6),IF(AX6="R",AW6),IF(AZ6="R",AY6))/$B21</f>
        <v>0</v>
      </c>
      <c r="AZ21" s="33"/>
      <c r="BA21" s="33">
        <f>SUM(IF(AN6="R",AM6),IF(AP6="R",AO6),IF(AR6="R",AQ6),IF(AT6="R",AS6),IF(AV6="R",AU6),IF(AX6="R",AW6),IF(AZ6="R",AY6),IF(BB6="R",BA6))/$B21</f>
        <v>0</v>
      </c>
      <c r="BB21" s="33"/>
      <c r="BC21" s="33">
        <f>SUM(IF(AP6="R",AO6),IF(AR6="R",AQ6),IF(AT6="R",AS6),IF(AV6="R",AU6),IF(AX6="R",AW6),IF(AZ6="R",AY6),IF(BB6="R",BA6),IF(BD6="R",BC6))/$B21</f>
        <v>0</v>
      </c>
      <c r="BD21" s="33"/>
      <c r="BE21" s="33">
        <f>SUM(IF(AR6="R",AQ6),IF(AT6="R",AS6),IF(AV6="R",AU6),IF(AX6="R",AW6),IF(AZ6="R",AY6),IF(BB6="R",BA6),IF(BD6="R",BC6),IF(BF6="R",BE6))/$B21</f>
        <v>0</v>
      </c>
      <c r="BF21" s="33"/>
      <c r="BG21" s="33">
        <f>SUM(IF(AT6="R",AS6),IF(AV6="R",AU6),IF(AX6="R",AW6),IF(AZ6="R",AY6),IF(BB6="R",BA6),IF(BD6="R",BC6),IF(BF6="R",BE6),IF(BH6="R",BG6))/$B21</f>
        <v>0</v>
      </c>
      <c r="BH21" s="33"/>
      <c r="BI21" s="33">
        <f>SUM(IF(AV6="R",AU6),IF(AX6="R",AW6),IF(AZ6="R",AY6),IF(BB6="R",BA6),IF(BD6="R",BC6),IF(BF6="R",BE6),IF(BH6="R",BG6),IF(BJ6="R",BI6))/$B21</f>
        <v>0</v>
      </c>
      <c r="BJ21" s="33"/>
      <c r="BK21" s="33">
        <f>SUM(IF(AX6="R",AW6),IF(AZ6="R",AY6),IF(BB6="R",BA6),IF(BD6="R",BC6),IF(BF6="R",BE6),IF(BH6="R",BG6),IF(BJ6="R",BI6),IF(BL6="R",BK6))/$B21</f>
        <v>0</v>
      </c>
      <c r="BL21" s="33"/>
      <c r="BM21" s="33">
        <f>SUM(IF(AZ6="R",AY6),IF(BB6="R",BA6),IF(BD6="R",BC6),IF(BF6="R",BE6),IF(BH6="R",BG6),IF(BJ6="R",BI6),IF(BL6="R",BK6),IF(BN6="R",BM6))/$B21</f>
        <v>0</v>
      </c>
      <c r="BN21" s="33"/>
      <c r="BO21" s="33">
        <f>SUM(IF(BB6="R",BA6),IF(BD6="R",BC6),IF(BF6="R",BE6),IF(BH6="R",BG6),IF(BJ6="R",BI6),IF(BL6="R",BK6),IF(BN6="R",BM6),IF(BP6="R",BO6))/$B21</f>
        <v>0</v>
      </c>
      <c r="BP21" s="33"/>
      <c r="BQ21" s="33">
        <f>SUM(IF(BD6="R",BC6),IF(BF6="R",BE6),IF(BH6="R",BG6),IF(BJ6="R",BI6),IF(BL6="R",BK6),IF(BN6="R",BM6),IF(BP6="R",BO6),IF(BR6="R",BQ6))/$B21</f>
        <v>0</v>
      </c>
      <c r="BR21" s="33"/>
      <c r="BS21" s="33">
        <f>SUM(IF(BF6="R",BE6),IF(BH6="R",BG6),IF(BJ6="R",BI6),IF(BL6="R",BK6),IF(BN6="R",BM6),IF(BP6="R",BO6),IF(BR6="R",BQ6),IF(BT6="R",BS6))/$B21</f>
        <v>0</v>
      </c>
      <c r="BT21" s="33"/>
      <c r="BU21" s="33">
        <f>SUM(IF(BH6="R",BG6),IF(BJ6="R",BI6),IF(BL6="R",BK6),IF(BN6="R",BM6),IF(BP6="R",BO6),IF(BR6="R",BQ6),IF(BT6="R",BS6),IF(BV6="R",BU6))/$B21</f>
        <v>0</v>
      </c>
      <c r="BV21" s="33"/>
      <c r="BW21" s="33">
        <f>SUM(IF(BJ6="R",BI6),IF(BL6="R",BK6),IF(BN6="R",BM6),IF(BP6="R",BO6),IF(BR6="R",BQ6),IF(BT6="R",BS6),IF(BV6="R",BU6),IF(BX6="R",BW6))/$B21</f>
        <v>0</v>
      </c>
      <c r="BX21" s="33"/>
      <c r="BY21" s="33">
        <f>SUM(IF(BL6="R",BK6),IF(BN6="R",BM6),IF(BP6="R",BO6),IF(BR6="R",BQ6),IF(BT6="R",BS6),IF(BV6="R",BU6),IF(BX6="R",BW6),IF(BZ6="R",BY6))/$B21</f>
        <v>0</v>
      </c>
      <c r="BZ21" s="33"/>
      <c r="CA21" s="33">
        <f>SUM(IF(BN6="R",BM6),IF(BP6="R",BO6),IF(BR6="R",BQ6),IF(BT6="R",BS6),IF(BV6="R",BU6),IF(BX6="R",BW6),IF(BZ6="R",BY6),IF(CB6="R",CA6))/$B21</f>
        <v>0</v>
      </c>
      <c r="CB21" s="33"/>
      <c r="CC21" s="33">
        <f>SUM(IF(BP6="R",BO6),IF(BR6="R",BQ6),IF(BT6="R",BS6),IF(BV6="R",BU6),IF(BX6="R",BW6),IF(BZ6="R",BY6),IF(CB6="R",CA6),IF(CD6="R",CC6))/$B21</f>
        <v>0</v>
      </c>
      <c r="CD21" s="124"/>
    </row>
    <row r="22" spans="1:82" x14ac:dyDescent="0.25">
      <c r="A22" s="282">
        <v>4</v>
      </c>
      <c r="B22" s="283">
        <v>12</v>
      </c>
      <c r="C22" s="33">
        <f>SUM($C7:C7)/$B22</f>
        <v>0</v>
      </c>
      <c r="D22" s="33"/>
      <c r="E22" s="33">
        <f>SUM($C7:E7)/$B22</f>
        <v>0</v>
      </c>
      <c r="F22" s="33"/>
      <c r="G22" s="33">
        <f>SUM($C7:G7)/$B22</f>
        <v>0</v>
      </c>
      <c r="H22" s="33"/>
      <c r="I22" s="33">
        <f>SUM($C7:I7)/$B22</f>
        <v>0</v>
      </c>
      <c r="J22" s="33"/>
      <c r="K22" s="33">
        <f>SUM($C7:K7)/$B22</f>
        <v>0</v>
      </c>
      <c r="L22" s="33"/>
      <c r="M22" s="33">
        <f>SUM($C7:M7)/$B22</f>
        <v>0</v>
      </c>
      <c r="N22" s="33"/>
      <c r="O22" s="33">
        <f>SUM($C7:O7)/$B22</f>
        <v>0</v>
      </c>
      <c r="P22" s="33"/>
      <c r="Q22" s="33">
        <f>SUM($C7:Q7)/$B22</f>
        <v>0</v>
      </c>
      <c r="R22" s="33"/>
      <c r="S22" s="33">
        <f>SUM($C7:S7)/$B22</f>
        <v>0</v>
      </c>
      <c r="T22" s="33"/>
      <c r="U22" s="33">
        <f>SUM($C7:U7)/$B22</f>
        <v>0</v>
      </c>
      <c r="V22" s="33"/>
      <c r="W22" s="33">
        <f>SUM($C7:W7)/$B22</f>
        <v>0</v>
      </c>
      <c r="X22" s="33"/>
      <c r="Y22" s="33">
        <f>SUM($C7:Y7)/$B22</f>
        <v>0</v>
      </c>
      <c r="Z22" s="33"/>
      <c r="AA22" s="33">
        <f>SUM(E7:AA7)/$B22</f>
        <v>0</v>
      </c>
      <c r="AB22" s="33"/>
      <c r="AC22" s="33">
        <f>SUM(G7:AC7)/$B22</f>
        <v>0</v>
      </c>
      <c r="AD22" s="33"/>
      <c r="AE22" s="33">
        <f>SUM(I7:AE7)/$B22</f>
        <v>0</v>
      </c>
      <c r="AF22" s="33"/>
      <c r="AG22" s="33">
        <f>SUM(K7:AG7)/$B22</f>
        <v>0</v>
      </c>
      <c r="AH22" s="33"/>
      <c r="AI22" s="33">
        <f>SUM(M7:AI7)/$B22</f>
        <v>0</v>
      </c>
      <c r="AJ22" s="33"/>
      <c r="AK22" s="33">
        <f>SUM(O7:AK7)/$B22</f>
        <v>0</v>
      </c>
      <c r="AL22" s="33"/>
      <c r="AM22" s="33">
        <f>SUM(Q7:AM7)/$B22</f>
        <v>0</v>
      </c>
      <c r="AN22" s="33"/>
      <c r="AO22" s="33">
        <f>SUM(S7:AO7)/$B22</f>
        <v>0</v>
      </c>
      <c r="AP22" s="33"/>
      <c r="AQ22" s="33">
        <f>SUM(U7:AQ7)/$B22</f>
        <v>0</v>
      </c>
      <c r="AR22" s="33"/>
      <c r="AS22" s="33">
        <f>SUM(W7:AS7)/$B22</f>
        <v>0</v>
      </c>
      <c r="AT22" s="33"/>
      <c r="AU22" s="33">
        <f>SUM(Y7:AU7)/$B22</f>
        <v>0</v>
      </c>
      <c r="AV22" s="33"/>
      <c r="AW22" s="33">
        <f>SUM(AA7:AW7)/$B22</f>
        <v>0</v>
      </c>
      <c r="AX22" s="33"/>
      <c r="AY22" s="33">
        <f>SUM(AC7:AY7)/$B22</f>
        <v>0</v>
      </c>
      <c r="AZ22" s="33"/>
      <c r="BA22" s="33">
        <f>SUM(AE7:BA7)/$B22</f>
        <v>0</v>
      </c>
      <c r="BB22" s="33"/>
      <c r="BC22" s="33">
        <f>SUM(AG7:BC7)/$B22</f>
        <v>0</v>
      </c>
      <c r="BD22" s="33"/>
      <c r="BE22" s="33">
        <f>SUM(AI7:BE7)/$B22</f>
        <v>0</v>
      </c>
      <c r="BF22" s="33"/>
      <c r="BG22" s="33">
        <f>SUM(AK7:BG7)/$B22</f>
        <v>0</v>
      </c>
      <c r="BH22" s="33"/>
      <c r="BI22" s="33">
        <f>SUM(AM7:BI7)/$B22</f>
        <v>0</v>
      </c>
      <c r="BJ22" s="33"/>
      <c r="BK22" s="33">
        <f>SUM(AO7:BK7)/$B22</f>
        <v>0</v>
      </c>
      <c r="BL22" s="33"/>
      <c r="BM22" s="33">
        <f>SUM(AQ7:BM7)/$B22</f>
        <v>0</v>
      </c>
      <c r="BN22" s="33"/>
      <c r="BO22" s="33">
        <f>SUM(AS7:BO7)/$B22</f>
        <v>0</v>
      </c>
      <c r="BP22" s="33"/>
      <c r="BQ22" s="33">
        <f>SUM(AU7:BQ7)/$B22</f>
        <v>0</v>
      </c>
      <c r="BR22" s="33"/>
      <c r="BS22" s="33">
        <f>SUM(AW7:BS7)/$B22</f>
        <v>0</v>
      </c>
      <c r="BT22" s="33"/>
      <c r="BU22" s="33">
        <f>SUM(AY7:BU7)/$B22</f>
        <v>0</v>
      </c>
      <c r="BV22" s="33"/>
      <c r="BW22" s="33">
        <f>SUM(BA7:BW7)/$B22</f>
        <v>0</v>
      </c>
      <c r="BX22" s="33"/>
      <c r="BY22" s="33">
        <f>SUM(BC7:BY7)/$B22</f>
        <v>0</v>
      </c>
      <c r="BZ22" s="33"/>
      <c r="CA22" s="33">
        <f>SUM(BE7:CA7)/$B22</f>
        <v>0</v>
      </c>
      <c r="CB22" s="33"/>
      <c r="CC22" s="33">
        <f>SUM(BG7:CC7)/$B22</f>
        <v>0</v>
      </c>
      <c r="CD22" s="124"/>
    </row>
    <row r="23" spans="1:82" x14ac:dyDescent="0.25">
      <c r="A23" s="282">
        <v>5</v>
      </c>
      <c r="B23" s="283">
        <v>20</v>
      </c>
      <c r="C23" s="33">
        <f>SUM($C8:C8)/$B23</f>
        <v>0</v>
      </c>
      <c r="D23" s="33"/>
      <c r="E23" s="33">
        <f>SUM($C8:E8)/$B23</f>
        <v>0</v>
      </c>
      <c r="F23" s="33"/>
      <c r="G23" s="33">
        <f>SUM($C8:G8)/$B23</f>
        <v>0</v>
      </c>
      <c r="H23" s="33"/>
      <c r="I23" s="33">
        <f>SUM($C8:I8)/$B23</f>
        <v>0</v>
      </c>
      <c r="J23" s="33"/>
      <c r="K23" s="33">
        <f>SUM($C8:K8)/$B23</f>
        <v>0</v>
      </c>
      <c r="L23" s="33"/>
      <c r="M23" s="33">
        <f>SUM($C8:M8)/$B23</f>
        <v>0</v>
      </c>
      <c r="N23" s="33"/>
      <c r="O23" s="33">
        <f>SUM($C8:O8)/$B23</f>
        <v>0</v>
      </c>
      <c r="P23" s="33"/>
      <c r="Q23" s="33">
        <f>SUM($C8:Q8)/$B23</f>
        <v>0</v>
      </c>
      <c r="R23" s="33"/>
      <c r="S23" s="33">
        <f>SUM($C8:S8)/$B23</f>
        <v>0</v>
      </c>
      <c r="T23" s="33"/>
      <c r="U23" s="33">
        <f>SUM($C8:U8)/$B23</f>
        <v>0</v>
      </c>
      <c r="V23" s="33"/>
      <c r="W23" s="33">
        <f>SUM($C8:W8)/$B23</f>
        <v>0</v>
      </c>
      <c r="X23" s="33"/>
      <c r="Y23" s="33">
        <f>SUM($C8:Y8)/$B23</f>
        <v>0</v>
      </c>
      <c r="Z23" s="33"/>
      <c r="AA23" s="33">
        <f>SUM($C8:AA8)/$B23</f>
        <v>0</v>
      </c>
      <c r="AB23" s="33"/>
      <c r="AC23" s="33">
        <f>SUM($C8:AC8)/$B23</f>
        <v>0</v>
      </c>
      <c r="AD23" s="33"/>
      <c r="AE23" s="33">
        <f>SUM($C8:AE8)/$B23</f>
        <v>0</v>
      </c>
      <c r="AF23" s="33"/>
      <c r="AG23" s="33">
        <f>SUM($C8:AG8)/$B23</f>
        <v>0</v>
      </c>
      <c r="AH23" s="33"/>
      <c r="AI23" s="33">
        <f>SUM($C8:AI8)/$B23</f>
        <v>0</v>
      </c>
      <c r="AJ23" s="33"/>
      <c r="AK23" s="33">
        <f>SUM($C8:AK8)/$B23</f>
        <v>0</v>
      </c>
      <c r="AL23" s="33"/>
      <c r="AM23" s="33">
        <f>SUM($C8:AM8)/$B23</f>
        <v>0</v>
      </c>
      <c r="AN23" s="33"/>
      <c r="AO23" s="33">
        <f>SUM($C8:AO8)/$B23</f>
        <v>0</v>
      </c>
      <c r="AP23" s="33"/>
      <c r="AQ23" s="33">
        <f>SUM(E8:AQ8)/$B23</f>
        <v>0</v>
      </c>
      <c r="AR23" s="33"/>
      <c r="AS23" s="33">
        <f>SUM(G8:AS8)/$B23</f>
        <v>0</v>
      </c>
      <c r="AT23" s="33"/>
      <c r="AU23" s="33">
        <f>SUM(I8:AU8)/$B23</f>
        <v>0</v>
      </c>
      <c r="AV23" s="33"/>
      <c r="AW23" s="33">
        <f>SUM(K8:AW8)/$B23</f>
        <v>0</v>
      </c>
      <c r="AX23" s="33"/>
      <c r="AY23" s="33">
        <f>SUM(M8:AY8)/$B23</f>
        <v>0</v>
      </c>
      <c r="AZ23" s="33"/>
      <c r="BA23" s="33">
        <f>SUM(O8:BA8)/$B23</f>
        <v>0</v>
      </c>
      <c r="BB23" s="33"/>
      <c r="BC23" s="33">
        <f>SUM(Q8:BC8)/$B23</f>
        <v>0</v>
      </c>
      <c r="BD23" s="33"/>
      <c r="BE23" s="33">
        <f>SUM(S8:BE8)/$B23</f>
        <v>0</v>
      </c>
      <c r="BF23" s="33"/>
      <c r="BG23" s="33">
        <f>SUM(U8:BG8)/$B23</f>
        <v>0</v>
      </c>
      <c r="BH23" s="33"/>
      <c r="BI23" s="33">
        <f>SUM(W8:BI8)/$B23</f>
        <v>0</v>
      </c>
      <c r="BJ23" s="33"/>
      <c r="BK23" s="33">
        <f>SUM(Y8:BK8)/$B23</f>
        <v>0</v>
      </c>
      <c r="BL23" s="33"/>
      <c r="BM23" s="33">
        <f>SUM(AA8:BM8)/$B23</f>
        <v>0</v>
      </c>
      <c r="BN23" s="33"/>
      <c r="BO23" s="33">
        <f>SUM(AC8:BO8)/$B23</f>
        <v>0</v>
      </c>
      <c r="BP23" s="33"/>
      <c r="BQ23" s="33">
        <f>SUM(AE8:BQ8)/$B23</f>
        <v>0</v>
      </c>
      <c r="BR23" s="33"/>
      <c r="BS23" s="33">
        <f>SUM(AG8:BS8)/$B23</f>
        <v>0</v>
      </c>
      <c r="BT23" s="33"/>
      <c r="BU23" s="33">
        <f>SUM(AI8:BU8)/$B23</f>
        <v>0</v>
      </c>
      <c r="BV23" s="33"/>
      <c r="BW23" s="33">
        <f>SUM(AK8:BW8)/$B23</f>
        <v>0</v>
      </c>
      <c r="BX23" s="33"/>
      <c r="BY23" s="33">
        <f>SUM(AM8:BY8)/$B23</f>
        <v>0</v>
      </c>
      <c r="BZ23" s="33"/>
      <c r="CA23" s="33">
        <f>SUM(AO8:CA8)/$B23</f>
        <v>0</v>
      </c>
      <c r="CB23" s="33"/>
      <c r="CC23" s="33">
        <f>SUM(AQ8:CC8)/$B23</f>
        <v>0</v>
      </c>
      <c r="CD23" s="124"/>
    </row>
    <row r="24" spans="1:82" x14ac:dyDescent="0.25">
      <c r="A24" s="282">
        <v>6</v>
      </c>
      <c r="B24" s="283">
        <v>40</v>
      </c>
      <c r="C24" s="33">
        <f>SUM($C9:C9)/$B24</f>
        <v>2500</v>
      </c>
      <c r="D24" s="33"/>
      <c r="E24" s="33">
        <f>SUM($C9:E9)/$B24</f>
        <v>2500</v>
      </c>
      <c r="F24" s="33"/>
      <c r="G24" s="33">
        <f>SUM($C9:G9)/$B24</f>
        <v>2500</v>
      </c>
      <c r="H24" s="33"/>
      <c r="I24" s="33">
        <f>SUM($C9:I9)/$B24</f>
        <v>2500</v>
      </c>
      <c r="J24" s="33"/>
      <c r="K24" s="33">
        <f>SUM($C9:K9)/$B24</f>
        <v>2500</v>
      </c>
      <c r="L24" s="33"/>
      <c r="M24" s="33">
        <f>SUM($C9:M9)/$B24</f>
        <v>2500</v>
      </c>
      <c r="N24" s="33"/>
      <c r="O24" s="33">
        <f>SUM($C9:O9)/$B24</f>
        <v>2500</v>
      </c>
      <c r="P24" s="33"/>
      <c r="Q24" s="33">
        <f>SUM($C9:Q9)/$B24</f>
        <v>2500</v>
      </c>
      <c r="R24" s="33"/>
      <c r="S24" s="33">
        <f>SUM($C9:S9)/$B24</f>
        <v>2500</v>
      </c>
      <c r="T24" s="33"/>
      <c r="U24" s="33">
        <f>SUM($C9:U9)/$B24</f>
        <v>2500</v>
      </c>
      <c r="V24" s="33"/>
      <c r="W24" s="33">
        <f>SUM($C9:W9)/$B24</f>
        <v>2500</v>
      </c>
      <c r="X24" s="33"/>
      <c r="Y24" s="33">
        <f>SUM($C9:Y9)/$B24</f>
        <v>2500</v>
      </c>
      <c r="Z24" s="33"/>
      <c r="AA24" s="33">
        <f>SUM($C9:AA9)/$B24</f>
        <v>2500</v>
      </c>
      <c r="AB24" s="33"/>
      <c r="AC24" s="33">
        <f>SUM($C9:AC9)/$B24</f>
        <v>2500</v>
      </c>
      <c r="AD24" s="33"/>
      <c r="AE24" s="33">
        <f>SUM($C9:AE9)/$B24</f>
        <v>2500</v>
      </c>
      <c r="AF24" s="33"/>
      <c r="AG24" s="33">
        <f>SUM($C9:AG9)/$B24</f>
        <v>2500</v>
      </c>
      <c r="AH24" s="33"/>
      <c r="AI24" s="33">
        <f>SUM($C9:AI9)/$B24</f>
        <v>2500</v>
      </c>
      <c r="AJ24" s="33"/>
      <c r="AK24" s="33">
        <f>SUM($C9:AK9)/$B24</f>
        <v>2500</v>
      </c>
      <c r="AL24" s="33"/>
      <c r="AM24" s="33">
        <f>SUM($C9:AM9)/$B24</f>
        <v>2500</v>
      </c>
      <c r="AN24" s="33"/>
      <c r="AO24" s="33">
        <f>SUM($C9:AO9)/$B24</f>
        <v>2500</v>
      </c>
      <c r="AP24" s="33"/>
      <c r="AQ24" s="33">
        <f>SUM($C9:AQ9)/$B24</f>
        <v>2500</v>
      </c>
      <c r="AR24" s="33"/>
      <c r="AS24" s="33">
        <f>SUM($C9:AS9)/$B24</f>
        <v>2500</v>
      </c>
      <c r="AT24" s="33"/>
      <c r="AU24" s="33">
        <f>SUM($C9:AU9)/$B24</f>
        <v>2500</v>
      </c>
      <c r="AV24" s="33"/>
      <c r="AW24" s="33">
        <f>SUM($C9:AW9)/$B24</f>
        <v>2500</v>
      </c>
      <c r="AX24" s="33"/>
      <c r="AY24" s="33">
        <f>SUM($C9:AY9)/$B24</f>
        <v>2500</v>
      </c>
      <c r="AZ24" s="33"/>
      <c r="BA24" s="33">
        <f>SUM($C9:BA9)/$B24</f>
        <v>2500</v>
      </c>
      <c r="BB24" s="33"/>
      <c r="BC24" s="33">
        <f>SUM($C9:BC9)/$B24</f>
        <v>2500</v>
      </c>
      <c r="BD24" s="33"/>
      <c r="BE24" s="33">
        <f>SUM($C9:BE9)/$B24</f>
        <v>2500</v>
      </c>
      <c r="BF24" s="33"/>
      <c r="BG24" s="33">
        <f>SUM($C9:BG9)/$B24</f>
        <v>2500</v>
      </c>
      <c r="BH24" s="33"/>
      <c r="BI24" s="33">
        <f>SUM($C9:BI9)/$B24</f>
        <v>2500</v>
      </c>
      <c r="BJ24" s="33"/>
      <c r="BK24" s="33">
        <f>SUM($C9:BK9)/$B24</f>
        <v>2500</v>
      </c>
      <c r="BL24" s="33"/>
      <c r="BM24" s="33">
        <f>SUM($C9:BM9)/$B24</f>
        <v>2500</v>
      </c>
      <c r="BN24" s="33"/>
      <c r="BO24" s="33">
        <f>SUM($C9:BO9)/$B24</f>
        <v>2500</v>
      </c>
      <c r="BP24" s="33"/>
      <c r="BQ24" s="33">
        <f>SUM($C9:BQ9)/$B24</f>
        <v>2500</v>
      </c>
      <c r="BR24" s="33"/>
      <c r="BS24" s="33">
        <f>SUM($C9:BS9)/$B24</f>
        <v>2500</v>
      </c>
      <c r="BT24" s="33"/>
      <c r="BU24" s="33">
        <f>SUM($C9:BU9)/$B24</f>
        <v>2500</v>
      </c>
      <c r="BV24" s="33"/>
      <c r="BW24" s="33">
        <f>SUM($C9:BW9)/$B24</f>
        <v>2500</v>
      </c>
      <c r="BX24" s="33"/>
      <c r="BY24" s="33">
        <f>SUM($C9:BY9)/$B24</f>
        <v>2500</v>
      </c>
      <c r="BZ24" s="33"/>
      <c r="CA24" s="33">
        <f>SUM($C9:CA9)/$B24</f>
        <v>2500</v>
      </c>
      <c r="CB24" s="33"/>
      <c r="CC24" s="33">
        <f>SUM($C9:CC9)/$B24</f>
        <v>2500</v>
      </c>
      <c r="CD24" s="124"/>
    </row>
    <row r="25" spans="1:82" x14ac:dyDescent="0.25">
      <c r="A25" s="481" t="s">
        <v>56</v>
      </c>
      <c r="B25" s="482"/>
      <c r="C25" s="295">
        <f>SUM(C19:C24)</f>
        <v>22083.333333333336</v>
      </c>
      <c r="D25" s="295"/>
      <c r="E25" s="295">
        <f t="shared" ref="E25" si="187">SUM(E19:E24)</f>
        <v>22083.333333333336</v>
      </c>
      <c r="F25" s="295"/>
      <c r="G25" s="295">
        <f t="shared" ref="G25" si="188">SUM(G19:G24)</f>
        <v>22083.333333333336</v>
      </c>
      <c r="H25" s="295"/>
      <c r="I25" s="295">
        <f t="shared" ref="I25" si="189">SUM(I19:I24)</f>
        <v>22083.333333333336</v>
      </c>
      <c r="J25" s="295"/>
      <c r="K25" s="295">
        <f t="shared" ref="K25" si="190">SUM(K19:K24)</f>
        <v>20833.333333333336</v>
      </c>
      <c r="L25" s="295"/>
      <c r="M25" s="295">
        <f t="shared" ref="M25" si="191">SUM(M19:M24)</f>
        <v>27500</v>
      </c>
      <c r="N25" s="295"/>
      <c r="O25" s="295">
        <f t="shared" ref="O25" si="192">SUM(O19:O24)</f>
        <v>18333.333333333336</v>
      </c>
      <c r="P25" s="295"/>
      <c r="Q25" s="295">
        <f t="shared" ref="Q25" si="193">SUM(Q19:Q24)</f>
        <v>21666.666666666668</v>
      </c>
      <c r="R25" s="295"/>
      <c r="S25" s="295">
        <f t="shared" ref="S25" si="194">SUM(S19:S24)</f>
        <v>19166.666666666668</v>
      </c>
      <c r="T25" s="295"/>
      <c r="U25" s="295">
        <f t="shared" ref="U25" si="195">SUM(U19:U24)</f>
        <v>19166.666666666668</v>
      </c>
      <c r="V25" s="295"/>
      <c r="W25" s="295">
        <f t="shared" ref="W25" si="196">SUM(W19:W24)</f>
        <v>19166.666666666668</v>
      </c>
      <c r="X25" s="295"/>
      <c r="Y25" s="295">
        <f t="shared" ref="Y25" si="197">SUM(Y19:Y24)</f>
        <v>12500</v>
      </c>
      <c r="Z25" s="295"/>
      <c r="AA25" s="295">
        <f t="shared" ref="AA25" si="198">SUM(AA19:AA24)</f>
        <v>12500</v>
      </c>
      <c r="AB25" s="295"/>
      <c r="AC25" s="295">
        <f t="shared" ref="AC25" si="199">SUM(AC19:AC24)</f>
        <v>15833.333333333334</v>
      </c>
      <c r="AD25" s="295"/>
      <c r="AE25" s="295">
        <f t="shared" ref="AE25" si="200">SUM(AE19:AE24)</f>
        <v>19166.666666666668</v>
      </c>
      <c r="AF25" s="295"/>
      <c r="AG25" s="295">
        <f t="shared" ref="AG25" si="201">SUM(AG19:AG24)</f>
        <v>19166.666666666668</v>
      </c>
      <c r="AH25" s="295"/>
      <c r="AI25" s="295">
        <f t="shared" ref="AI25" si="202">SUM(AI19:AI24)</f>
        <v>19166.666666666668</v>
      </c>
      <c r="AJ25" s="295"/>
      <c r="AK25" s="295">
        <f t="shared" ref="AK25" si="203">SUM(AK19:AK24)</f>
        <v>19166.666666666668</v>
      </c>
      <c r="AL25" s="295"/>
      <c r="AM25" s="295">
        <f t="shared" ref="AM25" si="204">SUM(AM19:AM24)</f>
        <v>19166.666666666668</v>
      </c>
      <c r="AN25" s="295"/>
      <c r="AO25" s="295">
        <f t="shared" ref="AO25" si="205">SUM(AO19:AO24)</f>
        <v>19166.666666666668</v>
      </c>
      <c r="AP25" s="295"/>
      <c r="AQ25" s="295">
        <f t="shared" ref="AQ25" si="206">SUM(AQ19:AQ24)</f>
        <v>19166.666666666668</v>
      </c>
      <c r="AR25" s="295"/>
      <c r="AS25" s="295">
        <f t="shared" ref="AS25" si="207">SUM(AS19:AS24)</f>
        <v>19166.666666666668</v>
      </c>
      <c r="AT25" s="295"/>
      <c r="AU25" s="295">
        <f t="shared" ref="AU25" si="208">SUM(AU19:AU24)</f>
        <v>19166.666666666668</v>
      </c>
      <c r="AV25" s="295"/>
      <c r="AW25" s="295">
        <f t="shared" ref="AW25" si="209">SUM(AW19:AW24)</f>
        <v>19166.666666666668</v>
      </c>
      <c r="AX25" s="295"/>
      <c r="AY25" s="295">
        <f t="shared" ref="AY25" si="210">SUM(AY19:AY24)</f>
        <v>19166.666666666668</v>
      </c>
      <c r="AZ25" s="295"/>
      <c r="BA25" s="295">
        <f t="shared" ref="BA25" si="211">SUM(BA19:BA24)</f>
        <v>19166.666666666668</v>
      </c>
      <c r="BB25" s="295"/>
      <c r="BC25" s="295">
        <f t="shared" ref="BC25" si="212">SUM(BC19:BC24)</f>
        <v>19166.666666666668</v>
      </c>
      <c r="BD25" s="295"/>
      <c r="BE25" s="295">
        <f t="shared" ref="BE25" si="213">SUM(BE19:BE24)</f>
        <v>19166.666666666668</v>
      </c>
      <c r="BF25" s="295"/>
      <c r="BG25" s="295">
        <f t="shared" ref="BG25" si="214">SUM(BG19:BG24)</f>
        <v>19166.666666666668</v>
      </c>
      <c r="BH25" s="295"/>
      <c r="BI25" s="295">
        <f t="shared" ref="BI25" si="215">SUM(BI19:BI24)</f>
        <v>19166.666666666668</v>
      </c>
      <c r="BJ25" s="295"/>
      <c r="BK25" s="295">
        <f t="shared" ref="BK25" si="216">SUM(BK19:BK24)</f>
        <v>19166.666666666668</v>
      </c>
      <c r="BL25" s="295"/>
      <c r="BM25" s="295">
        <f t="shared" ref="BM25" si="217">SUM(BM19:BM24)</f>
        <v>19166.666666666668</v>
      </c>
      <c r="BN25" s="295"/>
      <c r="BO25" s="295">
        <f t="shared" ref="BO25" si="218">SUM(BO19:BO24)</f>
        <v>19166.666666666668</v>
      </c>
      <c r="BP25" s="295"/>
      <c r="BQ25" s="295">
        <f t="shared" ref="BQ25" si="219">SUM(BQ19:BQ24)</f>
        <v>19166.666666666668</v>
      </c>
      <c r="BR25" s="295"/>
      <c r="BS25" s="295">
        <f t="shared" ref="BS25" si="220">SUM(BS19:BS24)</f>
        <v>19166.666666666668</v>
      </c>
      <c r="BT25" s="295"/>
      <c r="BU25" s="295">
        <f t="shared" ref="BU25" si="221">SUM(BU19:BU24)</f>
        <v>19166.666666666668</v>
      </c>
      <c r="BV25" s="295"/>
      <c r="BW25" s="295">
        <f t="shared" ref="BW25" si="222">SUM(BW19:BW24)</f>
        <v>12500</v>
      </c>
      <c r="BX25" s="295"/>
      <c r="BY25" s="295">
        <f t="shared" ref="BY25" si="223">SUM(BY19:BY24)</f>
        <v>5833.3333333333339</v>
      </c>
      <c r="BZ25" s="295"/>
      <c r="CA25" s="295">
        <f t="shared" ref="CA25" si="224">SUM(CA19:CA24)</f>
        <v>2500</v>
      </c>
      <c r="CB25" s="295"/>
      <c r="CC25" s="295">
        <f t="shared" ref="CC25" si="225">SUM(CC19:CC24)</f>
        <v>2500</v>
      </c>
      <c r="CD25" s="296"/>
    </row>
    <row r="26" spans="1:82" x14ac:dyDescent="0.25">
      <c r="A26" s="297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124"/>
    </row>
    <row r="27" spans="1:82" x14ac:dyDescent="0.25">
      <c r="A27" s="298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124"/>
    </row>
    <row r="28" spans="1:82" x14ac:dyDescent="0.25">
      <c r="A28" s="298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124"/>
    </row>
    <row r="29" spans="1:82" x14ac:dyDescent="0.25">
      <c r="A29" s="299"/>
      <c r="B29" s="3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124"/>
    </row>
    <row r="30" spans="1:82" x14ac:dyDescent="0.25">
      <c r="A30" s="290" t="s">
        <v>80</v>
      </c>
      <c r="B30" s="3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124"/>
    </row>
    <row r="31" spans="1:82" ht="38.25" x14ac:dyDescent="0.25">
      <c r="A31" s="277" t="s">
        <v>54</v>
      </c>
      <c r="B31" s="278" t="s">
        <v>55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124"/>
    </row>
    <row r="32" spans="1:82" x14ac:dyDescent="0.25">
      <c r="A32" s="282">
        <v>1</v>
      </c>
      <c r="B32" s="283">
        <v>4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124"/>
    </row>
    <row r="33" spans="1:95" x14ac:dyDescent="0.25">
      <c r="A33" s="282">
        <v>2</v>
      </c>
      <c r="B33" s="283">
        <v>6</v>
      </c>
      <c r="C33" s="33">
        <f>SUM(C34:C39)</f>
        <v>0</v>
      </c>
      <c r="D33" s="33"/>
      <c r="E33" s="33">
        <f t="shared" ref="E33" si="226">SUM(E34:E39)</f>
        <v>0</v>
      </c>
      <c r="F33" s="33"/>
      <c r="G33" s="33">
        <f t="shared" ref="G33" si="227">SUM(G34:G39)</f>
        <v>0</v>
      </c>
      <c r="H33" s="33"/>
      <c r="I33" s="33">
        <f t="shared" ref="I33" si="228">SUM(I34:I39)</f>
        <v>0</v>
      </c>
      <c r="J33" s="33"/>
      <c r="K33" s="33">
        <f t="shared" ref="K33" si="229">SUM(K34:K39)</f>
        <v>0</v>
      </c>
      <c r="L33" s="33"/>
      <c r="M33" s="33">
        <f t="shared" ref="M33" si="230">SUM(M34:M39)</f>
        <v>0</v>
      </c>
      <c r="N33" s="33"/>
      <c r="O33" s="33">
        <f t="shared" ref="O33" si="231">SUM(O34:O39)</f>
        <v>0</v>
      </c>
      <c r="P33" s="33"/>
      <c r="Q33" s="33">
        <f t="shared" ref="Q33" si="232">SUM(Q34:Q39)</f>
        <v>0</v>
      </c>
      <c r="R33" s="33"/>
      <c r="S33" s="33">
        <f t="shared" ref="S33" si="233">SUM(S34:S39)</f>
        <v>0</v>
      </c>
      <c r="T33" s="33"/>
      <c r="U33" s="33">
        <f t="shared" ref="U33" si="234">SUM(U34:U39)</f>
        <v>0</v>
      </c>
      <c r="V33" s="33"/>
      <c r="W33" s="33">
        <f t="shared" ref="W33" si="235">SUM(W34:W39)</f>
        <v>0</v>
      </c>
      <c r="X33" s="33"/>
      <c r="Y33" s="33">
        <f t="shared" ref="Y33" si="236">SUM(Y34:Y39)</f>
        <v>0</v>
      </c>
      <c r="Z33" s="33"/>
      <c r="AA33" s="33">
        <f t="shared" ref="AA33" si="237">SUM(AA34:AA39)</f>
        <v>0</v>
      </c>
      <c r="AB33" s="33"/>
      <c r="AC33" s="33">
        <f t="shared" ref="AC33" si="238">SUM(AC34:AC39)</f>
        <v>0</v>
      </c>
      <c r="AD33" s="33"/>
      <c r="AE33" s="33">
        <f t="shared" ref="AE33" si="239">SUM(AE34:AE39)</f>
        <v>0</v>
      </c>
      <c r="AF33" s="33"/>
      <c r="AG33" s="33">
        <f t="shared" ref="AG33" si="240">SUM(AG34:AG39)</f>
        <v>0</v>
      </c>
      <c r="AH33" s="33"/>
      <c r="AI33" s="33">
        <f t="shared" ref="AI33" si="241">SUM(AI34:AI39)</f>
        <v>0</v>
      </c>
      <c r="AJ33" s="33"/>
      <c r="AK33" s="33">
        <f t="shared" ref="AK33" si="242">SUM(AK34:AK39)</f>
        <v>0</v>
      </c>
      <c r="AL33" s="33"/>
      <c r="AM33" s="33">
        <f t="shared" ref="AM33" si="243">SUM(AM34:AM39)</f>
        <v>0</v>
      </c>
      <c r="AN33" s="33"/>
      <c r="AO33" s="33">
        <f t="shared" ref="AO33" si="244">SUM(AO34:AO39)</f>
        <v>0</v>
      </c>
      <c r="AP33" s="33"/>
      <c r="AQ33" s="33">
        <f t="shared" ref="AQ33" si="245">SUM(AQ34:AQ39)</f>
        <v>0</v>
      </c>
      <c r="AR33" s="33"/>
      <c r="AS33" s="33">
        <f t="shared" ref="AS33" si="246">SUM(AS34:AS39)</f>
        <v>0</v>
      </c>
      <c r="AT33" s="33"/>
      <c r="AU33" s="33">
        <f t="shared" ref="AU33" si="247">SUM(AU34:AU39)</f>
        <v>0</v>
      </c>
      <c r="AV33" s="33"/>
      <c r="AW33" s="33">
        <f t="shared" ref="AW33" si="248">SUM(AW34:AW39)</f>
        <v>0</v>
      </c>
      <c r="AX33" s="33"/>
      <c r="AY33" s="33">
        <f t="shared" ref="AY33" si="249">SUM(AY34:AY39)</f>
        <v>0</v>
      </c>
      <c r="AZ33" s="33"/>
      <c r="BA33" s="33">
        <f t="shared" ref="BA33" si="250">SUM(BA34:BA39)</f>
        <v>0</v>
      </c>
      <c r="BB33" s="33"/>
      <c r="BC33" s="33">
        <f t="shared" ref="BC33" si="251">SUM(BC34:BC39)</f>
        <v>0</v>
      </c>
      <c r="BD33" s="33"/>
      <c r="BE33" s="33">
        <f t="shared" ref="BE33" si="252">SUM(BE34:BE39)</f>
        <v>0</v>
      </c>
      <c r="BF33" s="33"/>
      <c r="BG33" s="33">
        <f t="shared" ref="BG33" si="253">SUM(BG34:BG39)</f>
        <v>0</v>
      </c>
      <c r="BH33" s="33"/>
      <c r="BI33" s="33">
        <f t="shared" ref="BI33" si="254">SUM(BI34:BI39)</f>
        <v>0</v>
      </c>
      <c r="BJ33" s="33"/>
      <c r="BK33" s="33">
        <f t="shared" ref="BK33" si="255">SUM(BK34:BK39)</f>
        <v>0</v>
      </c>
      <c r="BL33" s="33"/>
      <c r="BM33" s="33">
        <f t="shared" ref="BM33" si="256">SUM(BM34:BM39)</f>
        <v>0</v>
      </c>
      <c r="BN33" s="33"/>
      <c r="BO33" s="33">
        <f t="shared" ref="BO33" si="257">SUM(BO34:BO39)</f>
        <v>0</v>
      </c>
      <c r="BP33" s="33"/>
      <c r="BQ33" s="33">
        <f t="shared" ref="BQ33" si="258">SUM(BQ34:BQ39)</f>
        <v>0</v>
      </c>
      <c r="BR33" s="33"/>
      <c r="BS33" s="33">
        <f t="shared" ref="BS33" si="259">SUM(BS34:BS39)</f>
        <v>0</v>
      </c>
      <c r="BT33" s="33"/>
      <c r="BU33" s="33">
        <f t="shared" ref="BU33" si="260">SUM(BU34:BU39)</f>
        <v>0</v>
      </c>
      <c r="BV33" s="33"/>
      <c r="BW33" s="33">
        <f t="shared" ref="BW33" si="261">SUM(BW34:BW39)</f>
        <v>0</v>
      </c>
      <c r="BX33" s="33"/>
      <c r="BY33" s="33">
        <f t="shared" ref="BY33" si="262">SUM(BY34:BY39)</f>
        <v>0</v>
      </c>
      <c r="BZ33" s="33"/>
      <c r="CA33" s="33">
        <f t="shared" ref="CA33" si="263">SUM(CA34:CA39)</f>
        <v>0</v>
      </c>
      <c r="CB33" s="33"/>
      <c r="CC33" s="33">
        <f t="shared" ref="CC33" si="264">SUM(CC34:CC39)</f>
        <v>0</v>
      </c>
      <c r="CD33" s="124"/>
    </row>
    <row r="34" spans="1:95" hidden="1" outlineLevel="1" x14ac:dyDescent="0.25">
      <c r="A34" s="282"/>
      <c r="B34" s="283"/>
      <c r="C34" s="33">
        <f>IF(D$5="Z",C$5/6,0)</f>
        <v>0</v>
      </c>
      <c r="D34" s="33"/>
      <c r="E34" s="33">
        <f>IF(D$5="Z",(2*(C$5-C34))/(7-1),0)</f>
        <v>0</v>
      </c>
      <c r="F34" s="33"/>
      <c r="G34" s="33">
        <f>IF(D$5="Z",(2*(C$5-C34-E34))/(7-2),0)</f>
        <v>0</v>
      </c>
      <c r="H34" s="33"/>
      <c r="I34" s="33">
        <f>IF(D$5="Z",(2*(C$5-C34-E34-G34))/(7-3),0)</f>
        <v>0</v>
      </c>
      <c r="J34" s="33"/>
      <c r="K34" s="33">
        <f>IF(D$5="Z",(2*(C$5-C34-E34-G34-I34))/(7-4),0)</f>
        <v>0</v>
      </c>
      <c r="L34" s="33"/>
      <c r="M34" s="33">
        <f>IF(D$5="Z",(2*(C$5-C34-E34-G34-I34-K34))/(7-5),0)</f>
        <v>0</v>
      </c>
      <c r="N34" s="33"/>
      <c r="O34" s="33">
        <f>IF(P$5="Z",O$5/6,0)</f>
        <v>0</v>
      </c>
      <c r="P34" s="33"/>
      <c r="Q34" s="33">
        <f>IF(P$5="Z",(2*(O$5-O34))/(7-1),0)</f>
        <v>0</v>
      </c>
      <c r="R34" s="33"/>
      <c r="S34" s="33">
        <f>IF(P$5="Z",(2*(O$5-O34-Q34))/(7-2),0)</f>
        <v>0</v>
      </c>
      <c r="T34" s="33"/>
      <c r="U34" s="33">
        <f>IF(P$5="Z",(2*(O$5-O34-Q34-S34))/(7-3),0)</f>
        <v>0</v>
      </c>
      <c r="V34" s="33"/>
      <c r="W34" s="33">
        <f>IF(P$5="Z",(2*(O$5-O34-Q34-S34-U34))/(7-4),0)</f>
        <v>0</v>
      </c>
      <c r="X34" s="33"/>
      <c r="Y34" s="33">
        <f>IF(P$5="Z",(2*(O$5-O34-Q34-S34-U34-W34))/(7-5),0)</f>
        <v>0</v>
      </c>
      <c r="Z34" s="33"/>
      <c r="AA34" s="33">
        <f>IF(AB$5="Z",AA$5/6,0)</f>
        <v>0</v>
      </c>
      <c r="AB34" s="33"/>
      <c r="AC34" s="33">
        <f>IF(AB$5="Z",(2*(AA$5-AA34))/(7-1),0)</f>
        <v>0</v>
      </c>
      <c r="AD34" s="33"/>
      <c r="AE34" s="33">
        <f>IF(AB$5="Z",(2*(AA$5-AA34-AC34))/(7-2),0)</f>
        <v>0</v>
      </c>
      <c r="AF34" s="33"/>
      <c r="AG34" s="33">
        <f>IF(AB$5="Z",(2*(AA$5-AA34-AC34-AE34))/(7-3),0)</f>
        <v>0</v>
      </c>
      <c r="AH34" s="33"/>
      <c r="AI34" s="33">
        <f>IF(AB$5="Z",(2*(AA$5-AA34-AC34-AE34-AG34))/(7-4),0)</f>
        <v>0</v>
      </c>
      <c r="AJ34" s="33"/>
      <c r="AK34" s="33">
        <f>IF(AB$5="Z",(2*(AA$5-AA34-AC34-AE34-AG34-AI34))/(7-5),0)</f>
        <v>0</v>
      </c>
      <c r="AL34" s="33"/>
      <c r="AM34" s="33">
        <f>IF(AN$5="Z",AM$5/6,0)</f>
        <v>0</v>
      </c>
      <c r="AN34" s="33"/>
      <c r="AO34" s="33">
        <f>IF(AN$5="Z",(2*(AM$5-AM34))/(7-1),0)</f>
        <v>0</v>
      </c>
      <c r="AP34" s="33"/>
      <c r="AQ34" s="33">
        <f>IF(AN$5="Z",(2*(AM$5-AM34-AO34))/(7-2),0)</f>
        <v>0</v>
      </c>
      <c r="AR34" s="33"/>
      <c r="AS34" s="33">
        <f>IF(AN$5="Z",(2*(AM$5-AM34-AO34-AQ34))/(7-3),0)</f>
        <v>0</v>
      </c>
      <c r="AT34" s="33"/>
      <c r="AU34" s="33">
        <f>IF(AN$5="Z",(2*(AM$5-AM34-AO34-AQ34-AS34))/(7-4),0)</f>
        <v>0</v>
      </c>
      <c r="AV34" s="33"/>
      <c r="AW34" s="33">
        <f>IF(AN$5="Z",(2*(AM$5-AM34-AO34-AQ34-AS34-AU34))/(7-5),0)</f>
        <v>0</v>
      </c>
      <c r="AX34" s="33"/>
      <c r="AY34" s="33">
        <f>IF(AZ$5="Z",AY$5/6,0)</f>
        <v>0</v>
      </c>
      <c r="AZ34" s="33"/>
      <c r="BA34" s="33">
        <f>IF(AZ$5="Z",(2*(AY$5-AY34))/(7-1),0)</f>
        <v>0</v>
      </c>
      <c r="BB34" s="33"/>
      <c r="BC34" s="33">
        <f>IF(AZ$5="Z",(2*(AY$5-AY34-BA34))/(7-2),0)</f>
        <v>0</v>
      </c>
      <c r="BD34" s="33"/>
      <c r="BE34" s="33">
        <f>IF(AZ$5="Z",(2*(AY$5-AY34-BA34-BC34))/(7-3),0)</f>
        <v>0</v>
      </c>
      <c r="BF34" s="33"/>
      <c r="BG34" s="33">
        <f>IF(AZ$5="Z",(2*(AY$5-AY34-BA34-BC34-BE34))/(7-4),0)</f>
        <v>0</v>
      </c>
      <c r="BH34" s="33"/>
      <c r="BI34" s="33">
        <f>IF(AZ$5="Z",(2*(AY$5-AY34-BA34-BC34-BE34-BG34))/(7-5),0)</f>
        <v>0</v>
      </c>
      <c r="BJ34" s="33"/>
      <c r="BK34" s="33">
        <f>IF(BL$5="Z",BK$5/6,0)</f>
        <v>0</v>
      </c>
      <c r="BL34" s="33"/>
      <c r="BM34" s="33">
        <f>IF(BL$5="Z",(2*(BK$5-BK34))/(7-1),0)</f>
        <v>0</v>
      </c>
      <c r="BN34" s="33"/>
      <c r="BO34" s="33">
        <f>IF(BL$5="Z",(2*(BK$5-BK34-BM34))/(7-2),0)</f>
        <v>0</v>
      </c>
      <c r="BP34" s="33"/>
      <c r="BQ34" s="33">
        <f>IF(BL$5="Z",(2*(BK$5-BK34-BM34-BO34))/(7-3),0)</f>
        <v>0</v>
      </c>
      <c r="BR34" s="33"/>
      <c r="BS34" s="33">
        <f>IF(BL$5="Z",(2*(BK$5-BK34-BM34-BO34-BQ34))/(7-4),0)</f>
        <v>0</v>
      </c>
      <c r="BT34" s="33"/>
      <c r="BU34" s="33">
        <f>IF(BL$5="Z",(2*(BK$5-BK34-BM34-BO34-BQ34-BS34))/(7-5),0)</f>
        <v>0</v>
      </c>
      <c r="BV34" s="33"/>
      <c r="BW34" s="33">
        <f>IF(BX$5="Z",BW$5/6,0)</f>
        <v>0</v>
      </c>
      <c r="BX34" s="33"/>
      <c r="BY34" s="33">
        <f>IF(BX$5="Z",(2*(BW$5-BW34))/(7-1),0)</f>
        <v>0</v>
      </c>
      <c r="BZ34" s="33"/>
      <c r="CA34" s="33">
        <f>IF(BX$5="Z",(2*(BW$5-BW34-BY34))/(7-2),0)</f>
        <v>0</v>
      </c>
      <c r="CB34" s="33"/>
      <c r="CC34" s="33">
        <f>IF(BX$5="Z",(2*(BW$5-BW34-BY34-CA34))/(7-3),0)</f>
        <v>0</v>
      </c>
      <c r="CD34" s="124"/>
      <c r="CE34" s="15">
        <f>IF(BX$5="Z",(2*(BW$5-BW34-BY34-CA34-CC34))/(7-4),0)</f>
        <v>0</v>
      </c>
      <c r="CG34" s="15">
        <f>IF(BX$5="Z",(2*(BW$5-BW34-BY34-CA34-CC34-CE34))/(7-5),0)</f>
        <v>0</v>
      </c>
    </row>
    <row r="35" spans="1:95" hidden="1" outlineLevel="1" x14ac:dyDescent="0.25">
      <c r="A35" s="282"/>
      <c r="B35" s="283"/>
      <c r="C35" s="33"/>
      <c r="D35" s="33"/>
      <c r="E35" s="33">
        <f>IF(F$5="Z",E$5/6,0)</f>
        <v>0</v>
      </c>
      <c r="F35" s="33"/>
      <c r="G35" s="33">
        <f>IF(F$5="Z",(2*(E$5-E35))/(7-1),0)</f>
        <v>0</v>
      </c>
      <c r="H35" s="33"/>
      <c r="I35" s="33">
        <f>IF(F$5="Z",(2*(E$5-E35-G35))/(7-2),0)</f>
        <v>0</v>
      </c>
      <c r="J35" s="33"/>
      <c r="K35" s="33">
        <f>IF(F$5="Z",(2*(E$5-E35-G35-I35))/(7-3),0)</f>
        <v>0</v>
      </c>
      <c r="L35" s="33"/>
      <c r="M35" s="33">
        <f>IF(F$5="Z",(2*(E$5-E35-G35-I35-K35))/(7-4),0)</f>
        <v>0</v>
      </c>
      <c r="N35" s="33"/>
      <c r="O35" s="33">
        <f>IF(F$5="Z",(2*(E$5-E35-G35-I35-K35-M35))/(7-5),0)</f>
        <v>0</v>
      </c>
      <c r="P35" s="33"/>
      <c r="Q35" s="33">
        <f>IF(R$5="Z",Q$5/6,0)</f>
        <v>0</v>
      </c>
      <c r="R35" s="33"/>
      <c r="S35" s="33">
        <f>IF(R$5="Z",(2*(Q$5-Q35))/(7-1),0)</f>
        <v>0</v>
      </c>
      <c r="T35" s="33"/>
      <c r="U35" s="33">
        <f>IF(R$5="Z",(2*(Q$5-Q35-S35))/(7-2),0)</f>
        <v>0</v>
      </c>
      <c r="V35" s="33"/>
      <c r="W35" s="33">
        <f>IF(R$5="Z",(2*(Q$5-Q35-S35-U35))/(7-3),0)</f>
        <v>0</v>
      </c>
      <c r="X35" s="33"/>
      <c r="Y35" s="33">
        <f>IF(R$5="Z",(2*(Q$5-Q35-S35-U35-W35))/(7-4),0)</f>
        <v>0</v>
      </c>
      <c r="Z35" s="33"/>
      <c r="AA35" s="33">
        <f>IF(R$5="Z",(2*(Q$5-Q35-S35-U35-W35-Y35))/(7-5),0)</f>
        <v>0</v>
      </c>
      <c r="AB35" s="33"/>
      <c r="AC35" s="33">
        <f>IF(AD$5="Z",AC$5/6,0)</f>
        <v>0</v>
      </c>
      <c r="AD35" s="33"/>
      <c r="AE35" s="33">
        <f>IF(AD$5="Z",(2*(AC$5-AC35))/(7-1),0)</f>
        <v>0</v>
      </c>
      <c r="AF35" s="33"/>
      <c r="AG35" s="33">
        <f>IF(AD$5="Z",(2*(AC$5-AC35-AE35))/(7-2),0)</f>
        <v>0</v>
      </c>
      <c r="AH35" s="33"/>
      <c r="AI35" s="33">
        <f>IF(AD$5="Z",(2*(AC$5-AC35-AE35-AG35))/(7-3),0)</f>
        <v>0</v>
      </c>
      <c r="AJ35" s="33"/>
      <c r="AK35" s="33">
        <f>IF(AD$5="Z",(2*(AC$5-AC35-AE35-AG35-AI35))/(7-4),0)</f>
        <v>0</v>
      </c>
      <c r="AL35" s="33"/>
      <c r="AM35" s="33">
        <f>IF(AD$5="Z",(2*(AC$5-AC35-AE35-AG35-AI35-AK35))/(7-5),0)</f>
        <v>0</v>
      </c>
      <c r="AN35" s="33"/>
      <c r="AO35" s="33">
        <f>IF(AP$5="Z",AO$5/6,0)</f>
        <v>0</v>
      </c>
      <c r="AP35" s="33"/>
      <c r="AQ35" s="33">
        <f>IF(AP$5="Z",(2*(AO$5-AO35))/(7-1),0)</f>
        <v>0</v>
      </c>
      <c r="AR35" s="33"/>
      <c r="AS35" s="33">
        <f>IF(AP$5="Z",(2*(AO$5-AO35-AQ35))/(7-2),0)</f>
        <v>0</v>
      </c>
      <c r="AT35" s="33"/>
      <c r="AU35" s="33">
        <f>IF(AP$5="Z",(2*(AO$5-AO35-AQ35-AS35))/(7-3),0)</f>
        <v>0</v>
      </c>
      <c r="AV35" s="33"/>
      <c r="AW35" s="33">
        <f>IF(AP$5="Z",(2*(AO$5-AO35-AQ35-AS35-AU35))/(7-4),0)</f>
        <v>0</v>
      </c>
      <c r="AX35" s="33"/>
      <c r="AY35" s="33">
        <f>IF(AP$5="Z",(2*(AO$5-AO35-AQ35-AS35-AU35-AW35))/(7-5),0)</f>
        <v>0</v>
      </c>
      <c r="AZ35" s="33"/>
      <c r="BA35" s="33">
        <f>IF(BB$5="Z",BA$5/6,0)</f>
        <v>0</v>
      </c>
      <c r="BB35" s="33"/>
      <c r="BC35" s="33">
        <f>IF(BB$5="Z",(2*(BA$5-BA35))/(7-1),0)</f>
        <v>0</v>
      </c>
      <c r="BD35" s="33"/>
      <c r="BE35" s="33">
        <f>IF(BB$5="Z",(2*(BA$5-BA35-BC35))/(7-2),0)</f>
        <v>0</v>
      </c>
      <c r="BF35" s="33"/>
      <c r="BG35" s="33">
        <f>IF(BB$5="Z",(2*(BA$5-BA35-BC35-BE35))/(7-3),0)</f>
        <v>0</v>
      </c>
      <c r="BH35" s="33"/>
      <c r="BI35" s="33">
        <f>IF(BB$5="Z",(2*(BA$5-BA35-BC35-BE35-BG35))/(7-4),0)</f>
        <v>0</v>
      </c>
      <c r="BJ35" s="33"/>
      <c r="BK35" s="33">
        <f>IF(BB$5="Z",(2*(BA$5-BA35-BC35-BE35-BG35-BI35))/(7-5),0)</f>
        <v>0</v>
      </c>
      <c r="BL35" s="33"/>
      <c r="BM35" s="33">
        <f>IF(BN$5="Z",BM$5/6,0)</f>
        <v>0</v>
      </c>
      <c r="BN35" s="33"/>
      <c r="BO35" s="33">
        <f>IF(BN$5="Z",(2*(BM$5-BM35))/(7-1),0)</f>
        <v>0</v>
      </c>
      <c r="BP35" s="33"/>
      <c r="BQ35" s="33">
        <f>IF(BN$5="Z",(2*(BM$5-BM35-BO35))/(7-2),0)</f>
        <v>0</v>
      </c>
      <c r="BR35" s="33"/>
      <c r="BS35" s="33">
        <f>IF(BN$5="Z",(2*(BM$5-BM35-BO35-BQ35))/(7-3),0)</f>
        <v>0</v>
      </c>
      <c r="BT35" s="33"/>
      <c r="BU35" s="33">
        <f>IF(BN$5="Z",(2*(BM$5-BM35-BO35-BQ35-BS35))/(7-4),0)</f>
        <v>0</v>
      </c>
      <c r="BV35" s="33"/>
      <c r="BW35" s="33">
        <f>IF(BN$5="Z",(2*(BM$5-BM35-BO35-BQ35-BS35-BU35))/(7-5),0)</f>
        <v>0</v>
      </c>
      <c r="BX35" s="33"/>
      <c r="BY35" s="33">
        <f>IF(BZ$5="Z",BY$5/6,0)</f>
        <v>0</v>
      </c>
      <c r="BZ35" s="33"/>
      <c r="CA35" s="33">
        <f>IF(BZ$5="Z",(2*(BY$5-BY35))/(7-1),0)</f>
        <v>0</v>
      </c>
      <c r="CB35" s="33"/>
      <c r="CC35" s="33">
        <f>IF(BZ$5="Z",(2*(BY$5-BY35-CA35))/(7-2),0)</f>
        <v>0</v>
      </c>
      <c r="CD35" s="124"/>
      <c r="CE35" s="15">
        <f>IF(BZ$5="Z",(2*(BY$5-BY35-CA35-CC35))/(7-3),0)</f>
        <v>0</v>
      </c>
      <c r="CG35" s="15">
        <f>IF(BZ$5="Z",(2*(BY$5-BY35-CA35-CC35-CE35))/(7-4),0)</f>
        <v>0</v>
      </c>
      <c r="CI35" s="15">
        <f>IF(BZ$5="Z",(2*(BY$5-BY35-CA35-CC35-CE35-CG35))/(7-5),0)</f>
        <v>0</v>
      </c>
    </row>
    <row r="36" spans="1:95" hidden="1" outlineLevel="1" x14ac:dyDescent="0.25">
      <c r="A36" s="282"/>
      <c r="B36" s="283"/>
      <c r="C36" s="33"/>
      <c r="D36" s="33"/>
      <c r="E36" s="33"/>
      <c r="F36" s="33"/>
      <c r="G36" s="33">
        <f>IF(H$5="Z",G$5/6,0)</f>
        <v>0</v>
      </c>
      <c r="H36" s="33"/>
      <c r="I36" s="33">
        <f>IF(H$5="Z",(2*(G$5-G36))/(7-1),0)</f>
        <v>0</v>
      </c>
      <c r="J36" s="33"/>
      <c r="K36" s="33">
        <f>IF(H$5="Z",(2*(G$5-G36-I36))/(7-2),0)</f>
        <v>0</v>
      </c>
      <c r="L36" s="33"/>
      <c r="M36" s="33">
        <f>IF(H$5="Z",(2*(G$5-G36-I36-K36))/(7-3),0)</f>
        <v>0</v>
      </c>
      <c r="N36" s="33"/>
      <c r="O36" s="33">
        <f>IF(H$5="Z",(2*(G$5-G36-I36-K36-M36))/(7-4),0)</f>
        <v>0</v>
      </c>
      <c r="P36" s="33"/>
      <c r="Q36" s="33">
        <f>IF(H$5="Z",(2*(G$5-G36-I36-K36-M36-O36))/(7-5),0)</f>
        <v>0</v>
      </c>
      <c r="R36" s="33"/>
      <c r="S36" s="33">
        <f>IF(T$5="Z",S$5/6,0)</f>
        <v>0</v>
      </c>
      <c r="T36" s="33"/>
      <c r="U36" s="33">
        <f>IF(T$5="Z",(2*(S$5-S36))/(7-1),0)</f>
        <v>0</v>
      </c>
      <c r="V36" s="33"/>
      <c r="W36" s="33">
        <f>IF(T$5="Z",(2*(S$5-S36-U36))/(7-2),0)</f>
        <v>0</v>
      </c>
      <c r="X36" s="33"/>
      <c r="Y36" s="33">
        <f>IF(T$5="Z",(2*(S$5-S36-U36-W36))/(7-3),0)</f>
        <v>0</v>
      </c>
      <c r="Z36" s="33"/>
      <c r="AA36" s="33">
        <f>IF(T$5="Z",(2*(S$5-S36-U36-W36-Y36))/(7-4),0)</f>
        <v>0</v>
      </c>
      <c r="AB36" s="33"/>
      <c r="AC36" s="33">
        <f>IF(T$5="Z",(2*(S$5-S36-U36-W36-Y36-AA36))/(7-5),0)</f>
        <v>0</v>
      </c>
      <c r="AD36" s="33"/>
      <c r="AE36" s="33">
        <f>IF(AF$5="Z",AE$5/6,0)</f>
        <v>0</v>
      </c>
      <c r="AF36" s="33"/>
      <c r="AG36" s="33">
        <f>IF(AF$5="Z",(2*(AE$5-AE36))/(7-1),0)</f>
        <v>0</v>
      </c>
      <c r="AH36" s="33"/>
      <c r="AI36" s="33">
        <f>IF(AF$5="Z",(2*(AE$5-AE36-AG36))/(7-2),0)</f>
        <v>0</v>
      </c>
      <c r="AJ36" s="33"/>
      <c r="AK36" s="33">
        <f>IF(AF$5="Z",(2*(AE$5-AE36-AG36-AI36))/(7-3),0)</f>
        <v>0</v>
      </c>
      <c r="AL36" s="33"/>
      <c r="AM36" s="33">
        <f>IF(AF$5="Z",(2*(AE$5-AE36-AG36-AI36-AK36))/(7-4),0)</f>
        <v>0</v>
      </c>
      <c r="AN36" s="33"/>
      <c r="AO36" s="33">
        <f>IF(AF$5="Z",(2*(AE$5-AE36-AG36-AI36-AK36-AM36))/(7-5),0)</f>
        <v>0</v>
      </c>
      <c r="AP36" s="33"/>
      <c r="AQ36" s="33">
        <f>IF(AR$5="Z",AQ$5/6,0)</f>
        <v>0</v>
      </c>
      <c r="AR36" s="33"/>
      <c r="AS36" s="33">
        <f>IF(AR$5="Z",(2*(AQ$5-AQ36))/(7-1),0)</f>
        <v>0</v>
      </c>
      <c r="AT36" s="33"/>
      <c r="AU36" s="33">
        <f>IF(AR$5="Z",(2*(AQ$5-AQ36-AS36))/(7-2),0)</f>
        <v>0</v>
      </c>
      <c r="AV36" s="33"/>
      <c r="AW36" s="33">
        <f>IF(AR$5="Z",(2*(AQ$5-AQ36-AS36-AU36))/(7-3),0)</f>
        <v>0</v>
      </c>
      <c r="AX36" s="33"/>
      <c r="AY36" s="33">
        <f>IF(AR$5="Z",(2*(AQ$5-AQ36-AS36-AU36-AW36))/(7-4),0)</f>
        <v>0</v>
      </c>
      <c r="AZ36" s="33"/>
      <c r="BA36" s="33">
        <f>IF(AR$5="Z",(2*(AQ$5-AQ36-AS36-AU36-AW36-AY36))/(7-5),0)</f>
        <v>0</v>
      </c>
      <c r="BB36" s="33"/>
      <c r="BC36" s="33">
        <f>IF(BD$5="Z",BC$5/6,0)</f>
        <v>0</v>
      </c>
      <c r="BD36" s="33"/>
      <c r="BE36" s="33">
        <f>IF(BD$5="Z",(2*(BC$5-BC36))/(7-1),0)</f>
        <v>0</v>
      </c>
      <c r="BF36" s="33"/>
      <c r="BG36" s="33">
        <f>IF(BD$5="Z",(2*(BC$5-BC36-BE36))/(7-2),0)</f>
        <v>0</v>
      </c>
      <c r="BH36" s="33"/>
      <c r="BI36" s="33">
        <f>IF(BD$5="Z",(2*(BC$5-BC36-BE36-BG36))/(7-3),0)</f>
        <v>0</v>
      </c>
      <c r="BJ36" s="33"/>
      <c r="BK36" s="33">
        <f>IF(BD$5="Z",(2*(BC$5-BC36-BE36-BG36-BI36))/(7-4),0)</f>
        <v>0</v>
      </c>
      <c r="BL36" s="33"/>
      <c r="BM36" s="33">
        <f>IF(BD$5="Z",(2*(BC$5-BC36-BE36-BG36-BI36-BK36))/(7-5),0)</f>
        <v>0</v>
      </c>
      <c r="BN36" s="33"/>
      <c r="BO36" s="33">
        <f>IF(BP$5="Z",BO$5/6,0)</f>
        <v>0</v>
      </c>
      <c r="BP36" s="33"/>
      <c r="BQ36" s="33">
        <f>IF(BP$5="Z",(2*(BO$5-BO36))/(7-1),0)</f>
        <v>0</v>
      </c>
      <c r="BR36" s="33"/>
      <c r="BS36" s="33">
        <f>IF(BP$5="Z",(2*(BO$5-BO36-BQ36))/(7-2),0)</f>
        <v>0</v>
      </c>
      <c r="BT36" s="33"/>
      <c r="BU36" s="33">
        <f>IF(BP$5="Z",(2*(BO$5-BO36-BQ36-BS36))/(7-3),0)</f>
        <v>0</v>
      </c>
      <c r="BV36" s="33"/>
      <c r="BW36" s="33">
        <f>IF(BP$5="Z",(2*(BO$5-BO36-BQ36-BS36-BU36))/(7-4),0)</f>
        <v>0</v>
      </c>
      <c r="BX36" s="33"/>
      <c r="BY36" s="33">
        <f>IF(BP$5="Z",(2*(BO$5-BO36-BQ36-BS36-BU36-BW36))/(7-5),0)</f>
        <v>0</v>
      </c>
      <c r="BZ36" s="33"/>
      <c r="CA36" s="33">
        <f>IF(CB$5="Z",CA$5/6,0)</f>
        <v>0</v>
      </c>
      <c r="CB36" s="33"/>
      <c r="CC36" s="33">
        <f>IF(CB$5="Z",(2*(CA$5-CA36))/(7-1),0)</f>
        <v>0</v>
      </c>
      <c r="CD36" s="124"/>
      <c r="CE36" s="15">
        <f>IF(CB$5="Z",(2*(CA$5-CA36-CC36))/(7-2),0)</f>
        <v>0</v>
      </c>
      <c r="CG36" s="15">
        <f>IF(CB$5="Z",(2*(CA$5-CA36-CC36-CE36))/(7-3),0)</f>
        <v>0</v>
      </c>
      <c r="CI36" s="15">
        <f>IF(CB$5="Z",(2*(CA$5-CA36-CC36-CE36-CG36))/(7-4),0)</f>
        <v>0</v>
      </c>
      <c r="CK36" s="15">
        <f>IF(CB$5="Z",(2*(CA$5-CA36-CC36-CE36-CG36-CI36))/(7-5),0)</f>
        <v>0</v>
      </c>
    </row>
    <row r="37" spans="1:95" hidden="1" outlineLevel="1" x14ac:dyDescent="0.25">
      <c r="A37" s="282"/>
      <c r="B37" s="283"/>
      <c r="C37" s="33"/>
      <c r="D37" s="33"/>
      <c r="E37" s="33"/>
      <c r="F37" s="33"/>
      <c r="G37" s="33"/>
      <c r="H37" s="33"/>
      <c r="I37" s="33">
        <f>IF(J$5="Z",I$5/6,0)</f>
        <v>0</v>
      </c>
      <c r="J37" s="33"/>
      <c r="K37" s="33">
        <f>IF(J$5="Z",(2*(I$5-I37))/(7-1),0)</f>
        <v>0</v>
      </c>
      <c r="L37" s="33"/>
      <c r="M37" s="33">
        <f>IF(J$5="Z",(2*(I$5-I37-K37))/(7-2),0)</f>
        <v>0</v>
      </c>
      <c r="N37" s="33"/>
      <c r="O37" s="33">
        <f>IF(J$5="Z",(2*(I$5-I37-K37-M37))/(7-3),0)</f>
        <v>0</v>
      </c>
      <c r="P37" s="33"/>
      <c r="Q37" s="33">
        <f>IF(J$5="Z",(2*(I$5-I37-K37-M37-O37))/(7-4),0)</f>
        <v>0</v>
      </c>
      <c r="R37" s="33"/>
      <c r="S37" s="33">
        <f>IF(J$5="Z",(2*(I$5-I37-K37-M37-O37-Q37))/(7-5),0)</f>
        <v>0</v>
      </c>
      <c r="T37" s="33"/>
      <c r="U37" s="33">
        <f>IF(V$5="Z",U$5/6,0)</f>
        <v>0</v>
      </c>
      <c r="V37" s="33"/>
      <c r="W37" s="33">
        <f>IF(V$5="Z",(2*(U$5-U37))/(7-1),0)</f>
        <v>0</v>
      </c>
      <c r="X37" s="33"/>
      <c r="Y37" s="33">
        <f>IF(V$5="Z",(2*(U$5-U37-W37))/(7-2),0)</f>
        <v>0</v>
      </c>
      <c r="Z37" s="33"/>
      <c r="AA37" s="33">
        <f>IF(V$5="Z",(2*(U$5-U37-W37-Y37))/(7-3),0)</f>
        <v>0</v>
      </c>
      <c r="AB37" s="33"/>
      <c r="AC37" s="33">
        <f>IF(V$5="Z",(2*(U$5-U37-W37-Y37-AA37))/(7-4),0)</f>
        <v>0</v>
      </c>
      <c r="AD37" s="33"/>
      <c r="AE37" s="33">
        <f>IF(V$5="Z",(2*(U$5-U37-W37-Y37-AA37-AC37))/(7-5),0)</f>
        <v>0</v>
      </c>
      <c r="AF37" s="33"/>
      <c r="AG37" s="33">
        <f>IF(AH$5="Z",AG$5/6,0)</f>
        <v>0</v>
      </c>
      <c r="AH37" s="33"/>
      <c r="AI37" s="33">
        <f>IF(AH$5="Z",(2*(AG$5-AG37))/(7-1),0)</f>
        <v>0</v>
      </c>
      <c r="AJ37" s="33"/>
      <c r="AK37" s="33">
        <f>IF(AH$5="Z",(2*(AG$5-AG37-AI37))/(7-2),0)</f>
        <v>0</v>
      </c>
      <c r="AL37" s="33"/>
      <c r="AM37" s="33">
        <f>IF(AH$5="Z",(2*(AG$5-AG37-AI37-AK37))/(7-3),0)</f>
        <v>0</v>
      </c>
      <c r="AN37" s="33"/>
      <c r="AO37" s="33">
        <f>IF(AH$5="Z",(2*(AG$5-AG37-AI37-AK37-AM37))/(7-4),0)</f>
        <v>0</v>
      </c>
      <c r="AP37" s="33"/>
      <c r="AQ37" s="33">
        <f>IF(AH$5="Z",(2*(AG$5-AG37-AI37-AK37-AM37-AO37))/(7-5),0)</f>
        <v>0</v>
      </c>
      <c r="AR37" s="33"/>
      <c r="AS37" s="33">
        <f>IF(AT$5="Z",AS$5/6,0)</f>
        <v>0</v>
      </c>
      <c r="AT37" s="33"/>
      <c r="AU37" s="33">
        <f>IF(AT$5="Z",(2*(AS$5-AS37))/(7-1),0)</f>
        <v>0</v>
      </c>
      <c r="AV37" s="33"/>
      <c r="AW37" s="33">
        <f>IF(AT$5="Z",(2*(AS$5-AS37-AU37))/(7-2),0)</f>
        <v>0</v>
      </c>
      <c r="AX37" s="33"/>
      <c r="AY37" s="33">
        <f>IF(AT$5="Z",(2*(AS$5-AS37-AU37-AW37))/(7-3),0)</f>
        <v>0</v>
      </c>
      <c r="AZ37" s="33"/>
      <c r="BA37" s="33">
        <f>IF(AT$5="Z",(2*(AS$5-AS37-AU37-AW37-AY37))/(7-4),0)</f>
        <v>0</v>
      </c>
      <c r="BB37" s="33"/>
      <c r="BC37" s="33">
        <f>IF(AT$5="Z",(2*(AS$5-AS37-AU37-AW37-AY37-BA37))/(7-5),0)</f>
        <v>0</v>
      </c>
      <c r="BD37" s="33"/>
      <c r="BE37" s="33">
        <f>IF(BF$5="Z",BE$5/6,0)</f>
        <v>0</v>
      </c>
      <c r="BF37" s="33"/>
      <c r="BG37" s="33">
        <f>IF(BF$5="Z",(2*(BE$5-BE37))/(7-1),0)</f>
        <v>0</v>
      </c>
      <c r="BH37" s="33"/>
      <c r="BI37" s="33">
        <f>IF(BF$5="Z",(2*(BE$5-BE37-BG37))/(7-2),0)</f>
        <v>0</v>
      </c>
      <c r="BJ37" s="33"/>
      <c r="BK37" s="33">
        <f>IF(BF$5="Z",(2*(BE$5-BE37-BG37-BI37))/(7-3),0)</f>
        <v>0</v>
      </c>
      <c r="BL37" s="33"/>
      <c r="BM37" s="33">
        <f>IF(BF$5="Z",(2*(BE$5-BE37-BG37-BI37-BK37))/(7-4),0)</f>
        <v>0</v>
      </c>
      <c r="BN37" s="33"/>
      <c r="BO37" s="33">
        <f>IF(BF$5="Z",(2*(BE$5-BE37-BG37-BI37-BK37-BM37))/(7-5),0)</f>
        <v>0</v>
      </c>
      <c r="BP37" s="33"/>
      <c r="BQ37" s="33">
        <f>IF(BR$5="Z",BQ$5/6,0)</f>
        <v>0</v>
      </c>
      <c r="BR37" s="33"/>
      <c r="BS37" s="33">
        <f>IF(BR$5="Z",(2*(BQ$5-BQ37))/(7-1),0)</f>
        <v>0</v>
      </c>
      <c r="BT37" s="33"/>
      <c r="BU37" s="33">
        <f>IF(BR$5="Z",(2*(BQ$5-BQ37-BS37))/(7-2),0)</f>
        <v>0</v>
      </c>
      <c r="BV37" s="33"/>
      <c r="BW37" s="33">
        <f>IF(BR$5="Z",(2*(BQ$5-BQ37-BS37-BU37))/(7-3),0)</f>
        <v>0</v>
      </c>
      <c r="BX37" s="33"/>
      <c r="BY37" s="33">
        <f>IF(BR$5="Z",(2*(BQ$5-BQ37-BS37-BU37-BW37))/(7-4),0)</f>
        <v>0</v>
      </c>
      <c r="BZ37" s="33"/>
      <c r="CA37" s="33">
        <f>IF(BR$5="Z",(2*(BQ$5-BQ37-BS37-BU37-BW37-BY37))/(7-5),0)</f>
        <v>0</v>
      </c>
      <c r="CB37" s="33"/>
      <c r="CC37" s="33">
        <f>IF(CD$5="Z",CC$5/6,0)</f>
        <v>0</v>
      </c>
      <c r="CD37" s="124"/>
      <c r="CE37" s="15">
        <f>IF(CD$5="Z",(2*(CC$5-CC37))/(7-1),0)</f>
        <v>0</v>
      </c>
      <c r="CG37" s="15">
        <f>IF(CD$5="Z",(2*(CC$5-CC37-CE37))/(7-2),0)</f>
        <v>0</v>
      </c>
      <c r="CI37" s="15">
        <f>IF(CD$5="Z",(2*(CC$5-CC37-CE37-CG37))/(7-3),0)</f>
        <v>0</v>
      </c>
      <c r="CK37" s="15">
        <f>IF(CD$5="Z",(2*(CC$5-CC37-CE37-CG37-CI37))/(7-4),0)</f>
        <v>0</v>
      </c>
      <c r="CM37" s="15">
        <f>IF(CD$5="Z",(2*(CC$5-CC37-CE37-CG37-CI37-CK37))/(7-5),0)</f>
        <v>0</v>
      </c>
    </row>
    <row r="38" spans="1:95" hidden="1" outlineLevel="1" x14ac:dyDescent="0.25">
      <c r="A38" s="282"/>
      <c r="B38" s="283"/>
      <c r="C38" s="33"/>
      <c r="D38" s="33"/>
      <c r="E38" s="33"/>
      <c r="F38" s="33"/>
      <c r="G38" s="33"/>
      <c r="H38" s="33"/>
      <c r="I38" s="33"/>
      <c r="J38" s="33"/>
      <c r="K38" s="33">
        <f>IF(L$5="Z",K$5/6,0)</f>
        <v>0</v>
      </c>
      <c r="L38" s="33"/>
      <c r="M38" s="33">
        <f>IF(L$5="Z",(2*(K$5-K38))/(7-1),0)</f>
        <v>0</v>
      </c>
      <c r="N38" s="33"/>
      <c r="O38" s="33">
        <f>IF(L$5="Z",(2*(K$5-K38-M38))/(7-2),0)</f>
        <v>0</v>
      </c>
      <c r="P38" s="33"/>
      <c r="Q38" s="33">
        <f>IF(L$5="Z",(2*(K$5-K38-M38-O38))/(7-3),0)</f>
        <v>0</v>
      </c>
      <c r="R38" s="33"/>
      <c r="S38" s="33">
        <f>IF(L$5="Z",(2*(K$5-K38-M38-O38-Q38))/(7-4),0)</f>
        <v>0</v>
      </c>
      <c r="T38" s="33"/>
      <c r="U38" s="33">
        <f>IF(L$5="Z",(2*(K$5-K38-M38-O38-Q38-S38))/(7-5),0)</f>
        <v>0</v>
      </c>
      <c r="V38" s="33"/>
      <c r="W38" s="33">
        <f>IF(X$5="Z",W$5/6,0)</f>
        <v>0</v>
      </c>
      <c r="X38" s="33"/>
      <c r="Y38" s="33">
        <f>IF(X$5="Z",(2*(W$5-W38))/(7-1),0)</f>
        <v>0</v>
      </c>
      <c r="Z38" s="33"/>
      <c r="AA38" s="33">
        <f>IF(X$5="Z",(2*(W$5-W38-Y38))/(7-2),0)</f>
        <v>0</v>
      </c>
      <c r="AB38" s="33"/>
      <c r="AC38" s="33">
        <f>IF(X$5="Z",(2*(W$5-W38-Y38-AA38))/(7-3),0)</f>
        <v>0</v>
      </c>
      <c r="AD38" s="33"/>
      <c r="AE38" s="33">
        <f>IF(X$5="Z",(2*(W$5-W38-Y38-AA38-AC38))/(7-4),0)</f>
        <v>0</v>
      </c>
      <c r="AF38" s="33"/>
      <c r="AG38" s="33">
        <f>IF(X$5="Z",(2*(W$5-W38-Y38-AA38-AC38-AE38))/(7-5),0)</f>
        <v>0</v>
      </c>
      <c r="AH38" s="33"/>
      <c r="AI38" s="33">
        <f>IF(AJ$5="Z",AI$5/6,0)</f>
        <v>0</v>
      </c>
      <c r="AJ38" s="33"/>
      <c r="AK38" s="33">
        <f>IF(AJ$5="Z",(2*(AI$5-AI38))/(7-1),0)</f>
        <v>0</v>
      </c>
      <c r="AL38" s="33"/>
      <c r="AM38" s="33">
        <f>IF(AJ$5="Z",(2*(AI$5-AI38-AK38))/(7-2),0)</f>
        <v>0</v>
      </c>
      <c r="AN38" s="33"/>
      <c r="AO38" s="33">
        <f>IF(AJ$5="Z",(2*(AI$5-AI38-AK38-AM38))/(7-3),0)</f>
        <v>0</v>
      </c>
      <c r="AP38" s="33"/>
      <c r="AQ38" s="33">
        <f>IF(AJ$5="Z",(2*(AI$5-AI38-AK38-AM38-AO38))/(7-4),0)</f>
        <v>0</v>
      </c>
      <c r="AR38" s="33"/>
      <c r="AS38" s="33">
        <f>IF(AJ$5="Z",(2*(AI$5-AI38-AK38-AM38-AO38-AQ38))/(7-5),0)</f>
        <v>0</v>
      </c>
      <c r="AT38" s="33"/>
      <c r="AU38" s="33">
        <f>IF(AV$5="Z",AU$5/6,0)</f>
        <v>0</v>
      </c>
      <c r="AV38" s="33"/>
      <c r="AW38" s="33">
        <f>IF(AV$5="Z",(2*(AU$5-AU38))/(7-1),0)</f>
        <v>0</v>
      </c>
      <c r="AX38" s="33"/>
      <c r="AY38" s="33">
        <f>IF(AV$5="Z",(2*(AU$5-AU38-AW38))/(7-2),0)</f>
        <v>0</v>
      </c>
      <c r="AZ38" s="33"/>
      <c r="BA38" s="33">
        <f>IF(AV$5="Z",(2*(AU$5-AU38-AW38-AY38))/(7-3),0)</f>
        <v>0</v>
      </c>
      <c r="BB38" s="33"/>
      <c r="BC38" s="33">
        <f>IF(AV$5="Z",(2*(AU$5-AU38-AW38-AY38-BA38))/(7-4),0)</f>
        <v>0</v>
      </c>
      <c r="BD38" s="33"/>
      <c r="BE38" s="33">
        <f>IF(AV$5="Z",(2*(AU$5-AU38-AW38-AY38-BA38-BC38))/(7-5),0)</f>
        <v>0</v>
      </c>
      <c r="BF38" s="33"/>
      <c r="BG38" s="33">
        <f>IF(BH$5="Z",BG$5/6,0)</f>
        <v>0</v>
      </c>
      <c r="BH38" s="33"/>
      <c r="BI38" s="33">
        <f>IF(BH$5="Z",(2*(BG$5-BG38))/(7-1),0)</f>
        <v>0</v>
      </c>
      <c r="BJ38" s="33"/>
      <c r="BK38" s="33">
        <f>IF(BH$5="Z",(2*(BG$5-BG38-BI38))/(7-2),0)</f>
        <v>0</v>
      </c>
      <c r="BL38" s="33"/>
      <c r="BM38" s="33">
        <f>IF(BH$5="Z",(2*(BG$5-BG38-BI38-BK38))/(7-3),0)</f>
        <v>0</v>
      </c>
      <c r="BN38" s="33"/>
      <c r="BO38" s="33">
        <f>IF(BH$5="Z",(2*(BG$5-BG38-BI38-BK38-BM38))/(7-4),0)</f>
        <v>0</v>
      </c>
      <c r="BP38" s="33"/>
      <c r="BQ38" s="33">
        <f>IF(BH$5="Z",(2*(BG$5-BG38-BI38-BK38-BM38-BO38))/(7-5),0)</f>
        <v>0</v>
      </c>
      <c r="BR38" s="33"/>
      <c r="BS38" s="33">
        <f>IF(BT$5="Z",BS$5/6,0)</f>
        <v>0</v>
      </c>
      <c r="BT38" s="33"/>
      <c r="BU38" s="33">
        <f>IF(BT$5="Z",(2*(BS$5-BS38))/(7-1),0)</f>
        <v>0</v>
      </c>
      <c r="BV38" s="33"/>
      <c r="BW38" s="33">
        <f>IF(BT$5="Z",(2*(BS$5-BS38-BU38))/(7-2),0)</f>
        <v>0</v>
      </c>
      <c r="BX38" s="33"/>
      <c r="BY38" s="33">
        <f>IF(BT$5="Z",(2*(BS$5-BS38-BU38-BW38))/(7-3),0)</f>
        <v>0</v>
      </c>
      <c r="BZ38" s="33"/>
      <c r="CA38" s="33">
        <f>IF(BT$5="Z",(2*(BS$5-BS38-BU38-BW38-BY38))/(7-4),0)</f>
        <v>0</v>
      </c>
      <c r="CB38" s="33"/>
      <c r="CC38" s="33">
        <f>IF(BT$5="Z",(2*(BS$5-BS38-BU38-BW38-BY38-CA38))/(7-5),0)</f>
        <v>0</v>
      </c>
      <c r="CD38" s="124"/>
      <c r="CE38" s="15">
        <f>IF(CF$5="Z",CE$5/6,0)</f>
        <v>0</v>
      </c>
      <c r="CG38" s="15">
        <f>IF(CF$5="Z",(2*(CE$5-CE38))/(7-1),0)</f>
        <v>0</v>
      </c>
      <c r="CI38" s="15">
        <f>IF(CF$5="Z",(2*(CE$5-CE38-CG38))/(7-2),0)</f>
        <v>0</v>
      </c>
      <c r="CK38" s="15">
        <f>IF(CF$5="Z",(2*(CE$5-CE38-CG38-CI38))/(7-3),0)</f>
        <v>0</v>
      </c>
      <c r="CM38" s="15">
        <f>IF(CF$5="Z",(2*(CE$5-CE38-CG38-CI38-CK38))/(7-4),0)</f>
        <v>0</v>
      </c>
      <c r="CO38" s="15">
        <f>IF(CF$5="Z",(2*(CE$5-CE38-CG38-CI38-CK38-CM38))/(7-5),0)</f>
        <v>0</v>
      </c>
    </row>
    <row r="39" spans="1:95" hidden="1" outlineLevel="1" x14ac:dyDescent="0.25">
      <c r="A39" s="282"/>
      <c r="B39" s="28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>
        <f>IF(N$5="Z",M$5/6,0)</f>
        <v>0</v>
      </c>
      <c r="N39" s="33"/>
      <c r="O39" s="33">
        <f>IF(N$5="Z",(2*(M$5-M39))/(7-1),0)</f>
        <v>0</v>
      </c>
      <c r="P39" s="33"/>
      <c r="Q39" s="33">
        <f>IF(N$5="Z",(2*(M$5-M39-O39))/(7-2),0)</f>
        <v>0</v>
      </c>
      <c r="R39" s="33"/>
      <c r="S39" s="33">
        <f>IF(N$5="Z",(2*(M$5-M39-O39-Q39))/(7-3),0)</f>
        <v>0</v>
      </c>
      <c r="T39" s="33"/>
      <c r="U39" s="33">
        <f>IF(N$5="Z",(2*(M$5-M39-O39-Q39-S39))/(7-4),0)</f>
        <v>0</v>
      </c>
      <c r="V39" s="33"/>
      <c r="W39" s="33">
        <f>IF(N$5="Z",(2*(M$5-M39-O39-Q39-S39-U39))/(7-5),0)</f>
        <v>0</v>
      </c>
      <c r="X39" s="33"/>
      <c r="Y39" s="33">
        <f>IF(Z$5="Z",Y$5/6,0)</f>
        <v>0</v>
      </c>
      <c r="Z39" s="33"/>
      <c r="AA39" s="33">
        <f>IF(Z$5="Z",(2*(Y$5-Y39))/(7-1),0)</f>
        <v>0</v>
      </c>
      <c r="AB39" s="33"/>
      <c r="AC39" s="33">
        <f>IF(Z$5="Z",(2*(Y$5-Y39-AA39))/(7-2),0)</f>
        <v>0</v>
      </c>
      <c r="AD39" s="33"/>
      <c r="AE39" s="33">
        <f>IF(Z$5="Z",(2*(Y$5-Y39-AA39-AC39))/(7-3),0)</f>
        <v>0</v>
      </c>
      <c r="AF39" s="33"/>
      <c r="AG39" s="33">
        <f>IF(Z$5="Z",(2*(Y$5-Y39-AA39-AC39-AE39))/(7-4),0)</f>
        <v>0</v>
      </c>
      <c r="AH39" s="33"/>
      <c r="AI39" s="33">
        <f>IF(Z$5="Z",(2*(Y$5-Y39-AA39-AC39-AE39-AG39))/(7-5),0)</f>
        <v>0</v>
      </c>
      <c r="AJ39" s="33"/>
      <c r="AK39" s="33">
        <f>IF(AL$5="Z",AK$5/6,0)</f>
        <v>0</v>
      </c>
      <c r="AL39" s="33"/>
      <c r="AM39" s="33">
        <f>IF(AL$5="Z",(2*(AK$5-AK39))/(7-1),0)</f>
        <v>0</v>
      </c>
      <c r="AN39" s="33"/>
      <c r="AO39" s="33">
        <f>IF(AL$5="Z",(2*(AK$5-AK39-AM39))/(7-2),0)</f>
        <v>0</v>
      </c>
      <c r="AP39" s="33"/>
      <c r="AQ39" s="33">
        <f>IF(AL$5="Z",(2*(AK$5-AK39-AM39-AO39))/(7-3),0)</f>
        <v>0</v>
      </c>
      <c r="AR39" s="33"/>
      <c r="AS39" s="33">
        <f>IF(AL$5="Z",(2*(AK$5-AK39-AM39-AO39-AQ39))/(7-4),0)</f>
        <v>0</v>
      </c>
      <c r="AT39" s="33"/>
      <c r="AU39" s="33">
        <f>IF(AL$5="Z",(2*(AK$5-AK39-AM39-AO39-AQ39-AS39))/(7-5),0)</f>
        <v>0</v>
      </c>
      <c r="AV39" s="33"/>
      <c r="AW39" s="33">
        <f>IF(AX$5="Z",AW$5/6,0)</f>
        <v>0</v>
      </c>
      <c r="AX39" s="33"/>
      <c r="AY39" s="33">
        <f>IF(AX$5="Z",(2*(AW$5-AW39))/(7-1),0)</f>
        <v>0</v>
      </c>
      <c r="AZ39" s="33"/>
      <c r="BA39" s="33">
        <f>IF(AX$5="Z",(2*(AW$5-AW39-AY39))/(7-2),0)</f>
        <v>0</v>
      </c>
      <c r="BB39" s="33"/>
      <c r="BC39" s="33">
        <f>IF(AX$5="Z",(2*(AW$5-AW39-AY39-BA39))/(7-3),0)</f>
        <v>0</v>
      </c>
      <c r="BD39" s="33"/>
      <c r="BE39" s="33">
        <f>IF(AX$5="Z",(2*(AW$5-AW39-AY39-BA39-BC39))/(7-4),0)</f>
        <v>0</v>
      </c>
      <c r="BF39" s="33"/>
      <c r="BG39" s="33">
        <f>IF(AX$5="Z",(2*(AW$5-AW39-AY39-BA39-BC39-BE39))/(7-5),0)</f>
        <v>0</v>
      </c>
      <c r="BH39" s="33"/>
      <c r="BI39" s="33">
        <f>IF(BJ$5="Z",BI$5/6,0)</f>
        <v>0</v>
      </c>
      <c r="BJ39" s="33"/>
      <c r="BK39" s="33">
        <f>IF(BJ$5="Z",(2*(BI$5-BI39))/(7-1),0)</f>
        <v>0</v>
      </c>
      <c r="BL39" s="33"/>
      <c r="BM39" s="33">
        <f>IF(BJ$5="Z",(2*(BI$5-BI39-BK39))/(7-2),0)</f>
        <v>0</v>
      </c>
      <c r="BN39" s="33"/>
      <c r="BO39" s="33">
        <f>IF(BJ$5="Z",(2*(BI$5-BI39-BK39-BM39))/(7-3),0)</f>
        <v>0</v>
      </c>
      <c r="BP39" s="33"/>
      <c r="BQ39" s="33">
        <f>IF(BJ$5="Z",(2*(BI$5-BI39-BK39-BM39-BO39))/(7-4),0)</f>
        <v>0</v>
      </c>
      <c r="BR39" s="33"/>
      <c r="BS39" s="33">
        <f>IF(BJ$5="Z",(2*(BI$5-BI39-BK39-BM39-BO39-BQ39))/(7-5),0)</f>
        <v>0</v>
      </c>
      <c r="BT39" s="33"/>
      <c r="BU39" s="33">
        <f>IF(BV$5="Z",BU$5/6,0)</f>
        <v>0</v>
      </c>
      <c r="BV39" s="33"/>
      <c r="BW39" s="33">
        <f>IF(BV$5="Z",(2*(BU$5-BU39))/(7-1),0)</f>
        <v>0</v>
      </c>
      <c r="BX39" s="33"/>
      <c r="BY39" s="33">
        <f>IF(BV$5="Z",(2*(BU$5-BU39-BW39))/(7-2),0)</f>
        <v>0</v>
      </c>
      <c r="BZ39" s="33"/>
      <c r="CA39" s="33">
        <f>IF(BV$5="Z",(2*(BU$5-BU39-BW39-BY39))/(7-3),0)</f>
        <v>0</v>
      </c>
      <c r="CB39" s="33"/>
      <c r="CC39" s="33">
        <f>IF(BV$5="Z",(2*(BU$5-BU39-BW39-BY39-CA39))/(7-4),0)</f>
        <v>0</v>
      </c>
      <c r="CD39" s="124"/>
      <c r="CE39" s="15">
        <f>IF(BV$5="Z",(2*(BU$5-BU39-BW39-BY39-CA39-CC39))/(7-5),0)</f>
        <v>0</v>
      </c>
      <c r="CG39" s="15">
        <f>IF(CH$5="Z",CG$5/6,0)</f>
        <v>0</v>
      </c>
      <c r="CI39" s="15">
        <f>IF(CH$5="Z",(2*(CG$5-CG39))/(7-1),0)</f>
        <v>0</v>
      </c>
      <c r="CK39" s="15">
        <f>IF(CH$5="Z",(2*(CG$5-CG39-CI39))/(7-2),0)</f>
        <v>0</v>
      </c>
      <c r="CM39" s="15">
        <f>IF(CH$5="Z",(2*(CG$5-CG39-CI39-CK39))/(7-3),0)</f>
        <v>0</v>
      </c>
      <c r="CO39" s="15">
        <f>IF(CH$5="Z",(2*(CG$5-CG39-CI39-CK39-CM39))/(7-4),0)</f>
        <v>0</v>
      </c>
      <c r="CQ39" s="15">
        <f>IF(CH$5="Z",(2*(CG$5-CG39-CI39-CK39-CM39-CO39))/(7-5),0)</f>
        <v>0</v>
      </c>
    </row>
    <row r="40" spans="1:95" collapsed="1" x14ac:dyDescent="0.25">
      <c r="A40" s="282">
        <v>3</v>
      </c>
      <c r="B40" s="283">
        <v>8</v>
      </c>
      <c r="C40" s="33">
        <f>SUM(C41:C48)</f>
        <v>0</v>
      </c>
      <c r="D40" s="33"/>
      <c r="E40" s="33">
        <f t="shared" ref="E40" si="265">SUM(E41:E48)</f>
        <v>0</v>
      </c>
      <c r="F40" s="33"/>
      <c r="G40" s="33">
        <f t="shared" ref="G40" si="266">SUM(G41:G48)</f>
        <v>0</v>
      </c>
      <c r="H40" s="33"/>
      <c r="I40" s="33">
        <f t="shared" ref="I40" si="267">SUM(I41:I48)</f>
        <v>0</v>
      </c>
      <c r="J40" s="33"/>
      <c r="K40" s="33">
        <f t="shared" ref="K40" si="268">SUM(K41:K48)</f>
        <v>0</v>
      </c>
      <c r="L40" s="33"/>
      <c r="M40" s="33">
        <f t="shared" ref="M40" si="269">SUM(M41:M48)</f>
        <v>0</v>
      </c>
      <c r="N40" s="33"/>
      <c r="O40" s="33">
        <f t="shared" ref="O40" si="270">SUM(O41:O48)</f>
        <v>0</v>
      </c>
      <c r="P40" s="33"/>
      <c r="Q40" s="33">
        <f t="shared" ref="Q40" si="271">SUM(Q41:Q48)</f>
        <v>0</v>
      </c>
      <c r="R40" s="33"/>
      <c r="S40" s="33">
        <f t="shared" ref="S40" si="272">SUM(S41:S48)</f>
        <v>0</v>
      </c>
      <c r="T40" s="33"/>
      <c r="U40" s="33">
        <f t="shared" ref="U40" si="273">SUM(U41:U48)</f>
        <v>0</v>
      </c>
      <c r="V40" s="33"/>
      <c r="W40" s="33">
        <f t="shared" ref="W40" si="274">SUM(W41:W48)</f>
        <v>0</v>
      </c>
      <c r="X40" s="33"/>
      <c r="Y40" s="33">
        <f t="shared" ref="Y40" si="275">SUM(Y41:Y48)</f>
        <v>0</v>
      </c>
      <c r="Z40" s="33"/>
      <c r="AA40" s="33">
        <f t="shared" ref="AA40" si="276">SUM(AA41:AA48)</f>
        <v>0</v>
      </c>
      <c r="AB40" s="33"/>
      <c r="AC40" s="33">
        <f t="shared" ref="AC40" si="277">SUM(AC41:AC48)</f>
        <v>0</v>
      </c>
      <c r="AD40" s="33"/>
      <c r="AE40" s="33">
        <f t="shared" ref="AE40" si="278">SUM(AE41:AE48)</f>
        <v>0</v>
      </c>
      <c r="AF40" s="33"/>
      <c r="AG40" s="33">
        <f t="shared" ref="AG40" si="279">SUM(AG41:AG48)</f>
        <v>0</v>
      </c>
      <c r="AH40" s="33"/>
      <c r="AI40" s="33">
        <f t="shared" ref="AI40" si="280">SUM(AI41:AI48)</f>
        <v>0</v>
      </c>
      <c r="AJ40" s="33"/>
      <c r="AK40" s="33">
        <f t="shared" ref="AK40" si="281">SUM(AK41:AK48)</f>
        <v>0</v>
      </c>
      <c r="AL40" s="33"/>
      <c r="AM40" s="33">
        <f t="shared" ref="AM40" si="282">SUM(AM41:AM48)</f>
        <v>0</v>
      </c>
      <c r="AN40" s="33"/>
      <c r="AO40" s="33">
        <f t="shared" ref="AO40" si="283">SUM(AO41:AO48)</f>
        <v>0</v>
      </c>
      <c r="AP40" s="33"/>
      <c r="AQ40" s="33">
        <f t="shared" ref="AQ40" si="284">SUM(AQ41:AQ48)</f>
        <v>0</v>
      </c>
      <c r="AR40" s="33"/>
      <c r="AS40" s="33">
        <f t="shared" ref="AS40" si="285">SUM(AS41:AS48)</f>
        <v>0</v>
      </c>
      <c r="AT40" s="33"/>
      <c r="AU40" s="33">
        <f t="shared" ref="AU40" si="286">SUM(AU41:AU48)</f>
        <v>0</v>
      </c>
      <c r="AV40" s="33"/>
      <c r="AW40" s="33">
        <f t="shared" ref="AW40" si="287">SUM(AW41:AW48)</f>
        <v>0</v>
      </c>
      <c r="AX40" s="33"/>
      <c r="AY40" s="33">
        <f t="shared" ref="AY40" si="288">SUM(AY41:AY48)</f>
        <v>0</v>
      </c>
      <c r="AZ40" s="33"/>
      <c r="BA40" s="33">
        <f t="shared" ref="BA40" si="289">SUM(BA41:BA48)</f>
        <v>0</v>
      </c>
      <c r="BB40" s="33"/>
      <c r="BC40" s="33">
        <f t="shared" ref="BC40" si="290">SUM(BC41:BC48)</f>
        <v>0</v>
      </c>
      <c r="BD40" s="33"/>
      <c r="BE40" s="33">
        <f t="shared" ref="BE40" si="291">SUM(BE41:BE48)</f>
        <v>0</v>
      </c>
      <c r="BF40" s="33"/>
      <c r="BG40" s="33">
        <f t="shared" ref="BG40" si="292">SUM(BG41:BG48)</f>
        <v>0</v>
      </c>
      <c r="BH40" s="33"/>
      <c r="BI40" s="33">
        <f t="shared" ref="BI40" si="293">SUM(BI41:BI48)</f>
        <v>0</v>
      </c>
      <c r="BJ40" s="33"/>
      <c r="BK40" s="33">
        <f t="shared" ref="BK40" si="294">SUM(BK41:BK48)</f>
        <v>0</v>
      </c>
      <c r="BL40" s="33"/>
      <c r="BM40" s="33">
        <f t="shared" ref="BM40" si="295">SUM(BM41:BM48)</f>
        <v>0</v>
      </c>
      <c r="BN40" s="33"/>
      <c r="BO40" s="33">
        <f t="shared" ref="BO40" si="296">SUM(BO41:BO48)</f>
        <v>0</v>
      </c>
      <c r="BP40" s="33"/>
      <c r="BQ40" s="33">
        <f t="shared" ref="BQ40" si="297">SUM(BQ41:BQ48)</f>
        <v>0</v>
      </c>
      <c r="BR40" s="33"/>
      <c r="BS40" s="33">
        <f t="shared" ref="BS40" si="298">SUM(BS41:BS48)</f>
        <v>0</v>
      </c>
      <c r="BT40" s="33"/>
      <c r="BU40" s="33">
        <f t="shared" ref="BU40" si="299">SUM(BU41:BU48)</f>
        <v>0</v>
      </c>
      <c r="BV40" s="33"/>
      <c r="BW40" s="33">
        <f t="shared" ref="BW40" si="300">SUM(BW41:BW48)</f>
        <v>0</v>
      </c>
      <c r="BX40" s="33"/>
      <c r="BY40" s="33">
        <f t="shared" ref="BY40" si="301">SUM(BY41:BY48)</f>
        <v>0</v>
      </c>
      <c r="BZ40" s="33"/>
      <c r="CA40" s="33">
        <f t="shared" ref="CA40" si="302">SUM(CA41:CA48)</f>
        <v>0</v>
      </c>
      <c r="CB40" s="33"/>
      <c r="CC40" s="33">
        <f t="shared" ref="CC40" si="303">SUM(CC41:CC48)</f>
        <v>0</v>
      </c>
      <c r="CD40" s="124"/>
    </row>
    <row r="41" spans="1:95" hidden="1" outlineLevel="1" x14ac:dyDescent="0.25">
      <c r="A41" s="282"/>
      <c r="B41" s="283"/>
      <c r="C41" s="33">
        <f>IF(D$6="Z",C$6/8,0)</f>
        <v>0</v>
      </c>
      <c r="D41" s="33"/>
      <c r="E41" s="33">
        <f>IF(D$6="Z",(2*(C$6-C41))/(9-1),0)</f>
        <v>0</v>
      </c>
      <c r="F41" s="33"/>
      <c r="G41" s="33">
        <f>IF(D$6="Z",(2*(C$6-C41-E41))/(9-2),0)</f>
        <v>0</v>
      </c>
      <c r="H41" s="33"/>
      <c r="I41" s="33">
        <f>IF(D$6="Z",(2*(C$6-C41-E41-G41))/(9-3),0)</f>
        <v>0</v>
      </c>
      <c r="J41" s="33"/>
      <c r="K41" s="33">
        <f>IF(D$6="Z",(2*(C$6-C41-E41-G41-I41))/(9-4),0)</f>
        <v>0</v>
      </c>
      <c r="L41" s="33"/>
      <c r="M41" s="33">
        <f>IF(D$6="Z",(2*(C$6-C41-E41-G41-I41-K41))/(9-5),0)</f>
        <v>0</v>
      </c>
      <c r="N41" s="33"/>
      <c r="O41" s="33">
        <f>IF(D$6="Z",(2*(C$6-C41-E41-G41-I41-K41-M41))/(9-6),0)</f>
        <v>0</v>
      </c>
      <c r="P41" s="33"/>
      <c r="Q41" s="33">
        <f>IF(D$6="Z",(2*(C$6-C41-E41-G41-I41-K41-M41-O41))/(9-7),0)</f>
        <v>0</v>
      </c>
      <c r="R41" s="33"/>
      <c r="S41" s="33">
        <f>IF(T$6="Z",S$6/8,0)</f>
        <v>0</v>
      </c>
      <c r="T41" s="33"/>
      <c r="U41" s="33">
        <f>IF(T$6="Z",(2*(S$6-S41))/(9-1),0)</f>
        <v>0</v>
      </c>
      <c r="V41" s="33"/>
      <c r="W41" s="33">
        <f>IF(T$6="Z",(2*(S$6-S41-U41))/(9-2),0)</f>
        <v>0</v>
      </c>
      <c r="X41" s="33"/>
      <c r="Y41" s="33">
        <f>IF(T$6="Z",(2*(S$6-S41-U41-W41))/(9-3),0)</f>
        <v>0</v>
      </c>
      <c r="Z41" s="33"/>
      <c r="AA41" s="33">
        <f>IF(T$6="Z",(2*(S$6-S41-U41-W41-Y41))/(9-4),0)</f>
        <v>0</v>
      </c>
      <c r="AB41" s="33"/>
      <c r="AC41" s="33">
        <f>IF(T$6="Z",(2*(S$6-S41-U41-W41-Y41-AA41))/(9-5),0)</f>
        <v>0</v>
      </c>
      <c r="AD41" s="33"/>
      <c r="AE41" s="33">
        <f>IF(T$6="Z",(2*(S$6-S41-U41-W41-Y41-AA41-AC41))/(9-6),0)</f>
        <v>0</v>
      </c>
      <c r="AF41" s="33"/>
      <c r="AG41" s="33">
        <f>IF(T$6="Z",(2*(S$6-S41-U41-W41-Y41-AA41-AC41-AE41))/(9-7),0)</f>
        <v>0</v>
      </c>
      <c r="AH41" s="33"/>
      <c r="AI41" s="33">
        <f>IF(AJ$6="Z",AI$6/8,0)</f>
        <v>0</v>
      </c>
      <c r="AJ41" s="33"/>
      <c r="AK41" s="33">
        <f>IF(AJ$6="Z",(2*(AI$6-AI41))/(9-1),0)</f>
        <v>0</v>
      </c>
      <c r="AL41" s="33"/>
      <c r="AM41" s="33">
        <f>IF(AJ$6="Z",(2*(AI$6-AI41-AK41))/(9-2),0)</f>
        <v>0</v>
      </c>
      <c r="AN41" s="33"/>
      <c r="AO41" s="33">
        <f>IF(AJ$6="Z",(2*(AI$6-AI41-AK41-AM41))/(9-3),0)</f>
        <v>0</v>
      </c>
      <c r="AP41" s="33"/>
      <c r="AQ41" s="33">
        <f>IF(AJ$6="Z",(2*(AI$6-AI41-AK41-AM41-AO41))/(9-4),0)</f>
        <v>0</v>
      </c>
      <c r="AR41" s="33"/>
      <c r="AS41" s="33">
        <f>IF(AJ$6="Z",(2*(AI$6-AI41-AK41-AM41-AO41-AQ41))/(9-5),0)</f>
        <v>0</v>
      </c>
      <c r="AT41" s="33"/>
      <c r="AU41" s="33">
        <f>IF(AJ$6="Z",(2*(AI$6-AI41-AK41-AM41-AO41-AQ41-AS41))/(9-6),0)</f>
        <v>0</v>
      </c>
      <c r="AV41" s="33"/>
      <c r="AW41" s="33">
        <f>IF(AJ$6="Z",(2*(AI$6-AI41-AK41-AM41-AO41-AQ41-AS41-AU41))/(9-7),0)</f>
        <v>0</v>
      </c>
      <c r="AX41" s="33"/>
      <c r="AY41" s="33">
        <f>IF(AZ$6="Z",AY$6/8,0)</f>
        <v>0</v>
      </c>
      <c r="AZ41" s="33"/>
      <c r="BA41" s="33">
        <f>IF(AZ$6="Z",(2*(AY$6-AY41))/(9-1),0)</f>
        <v>0</v>
      </c>
      <c r="BB41" s="33"/>
      <c r="BC41" s="33">
        <f>IF(AZ$6="Z",(2*(AY$6-AY41-BA41))/(9-2),0)</f>
        <v>0</v>
      </c>
      <c r="BD41" s="33"/>
      <c r="BE41" s="33">
        <f>IF(AZ$6="Z",(2*(AY$6-AY41-BA41-BC41))/(9-3),0)</f>
        <v>0</v>
      </c>
      <c r="BF41" s="33"/>
      <c r="BG41" s="33">
        <f>IF(AZ$6="Z",(2*(AY$6-AY41-BA41-BC41-BE41))/(9-4),0)</f>
        <v>0</v>
      </c>
      <c r="BH41" s="33"/>
      <c r="BI41" s="33">
        <f>IF(AZ$6="Z",(2*(AY$6-AY41-BA41-BC41-BE41-BG41))/(9-5),0)</f>
        <v>0</v>
      </c>
      <c r="BJ41" s="33"/>
      <c r="BK41" s="33">
        <f>IF(AZ$6="Z",(2*(AY$6-AY41-BA41-BC41-BE41-BG41-BI41))/(9-6),0)</f>
        <v>0</v>
      </c>
      <c r="BL41" s="33"/>
      <c r="BM41" s="33">
        <f>IF(AZ$6="Z",(2*(AY$6-AY41-BA41-BC41-BE41-BG41-BI41-BK41))/(9-7),0)</f>
        <v>0</v>
      </c>
      <c r="BN41" s="33"/>
      <c r="BO41" s="33">
        <f>IF(BP$6="Z",BO$6/8,0)</f>
        <v>0</v>
      </c>
      <c r="BP41" s="33"/>
      <c r="BQ41" s="33">
        <f>IF(BP$6="Z",(2*(BO$6-BO41))/(9-1),0)</f>
        <v>0</v>
      </c>
      <c r="BR41" s="33"/>
      <c r="BS41" s="33">
        <f>IF(BP$6="Z",(2*(BO$6-BO41-BQ41))/(9-2),0)</f>
        <v>0</v>
      </c>
      <c r="BT41" s="33"/>
      <c r="BU41" s="33">
        <f>IF(BP$6="Z",(2*(BO$6-BO41-BQ41-BS41))/(9-3),0)</f>
        <v>0</v>
      </c>
      <c r="BV41" s="33"/>
      <c r="BW41" s="33">
        <f>IF(BP$6="Z",(2*(BO$6-BO41-BQ41-BS41-BU41))/(9-4),0)</f>
        <v>0</v>
      </c>
      <c r="BX41" s="33"/>
      <c r="BY41" s="33">
        <f>IF(BP$6="Z",(2*(BO$6-BO41-BQ41-BS41-BU41-BW41))/(9-5),0)</f>
        <v>0</v>
      </c>
      <c r="BZ41" s="33"/>
      <c r="CA41" s="33">
        <f>IF(BP$6="Z",(2*(BO$6-BO41-BQ41-BS41-BU41-BW41-BY41))/(9-6),0)</f>
        <v>0</v>
      </c>
      <c r="CB41" s="33"/>
      <c r="CC41" s="33">
        <f>IF(BP$6="Z",(2*(BO$6-BO41-BQ41-BS41-BU41-BW41-BY41-CA41))/(9-7),0)</f>
        <v>0</v>
      </c>
      <c r="CD41" s="124"/>
    </row>
    <row r="42" spans="1:95" hidden="1" outlineLevel="1" x14ac:dyDescent="0.25">
      <c r="A42" s="282"/>
      <c r="B42" s="283"/>
      <c r="C42" s="33"/>
      <c r="D42" s="33"/>
      <c r="E42" s="33">
        <f>IF(F$6="Z",E$6/8,0)</f>
        <v>0</v>
      </c>
      <c r="F42" s="33"/>
      <c r="G42" s="33">
        <f>IF(F$6="Z",(2*(E$6-E42))/(9-1),0)</f>
        <v>0</v>
      </c>
      <c r="H42" s="33"/>
      <c r="I42" s="33">
        <f>IF(F$6="Z",(2*(E$6-E42-G42))/(9-2),0)</f>
        <v>0</v>
      </c>
      <c r="J42" s="33"/>
      <c r="K42" s="33">
        <f>IF(F$6="Z",(2*(E$6-E42-G42-I42))/(9-3),0)</f>
        <v>0</v>
      </c>
      <c r="L42" s="33"/>
      <c r="M42" s="33">
        <f>IF(F$6="Z",(2*(E$6-E42-G42-I42-K42))/(9-4),0)</f>
        <v>0</v>
      </c>
      <c r="N42" s="33"/>
      <c r="O42" s="33">
        <f>IF(F$6="Z",(2*(E$6-E42-G42-I42-K42-M42))/(9-5),0)</f>
        <v>0</v>
      </c>
      <c r="P42" s="33"/>
      <c r="Q42" s="33">
        <f>IF(F$6="Z",(2*(E$6-E42-G42-I42-K42-M42-O42))/(9-6),0)</f>
        <v>0</v>
      </c>
      <c r="R42" s="33"/>
      <c r="S42" s="33">
        <f>IF(F$6="Z",(2*(E$6-E42-G42-I42-K42-M42-O42-Q42))/(9-7),0)</f>
        <v>0</v>
      </c>
      <c r="T42" s="33"/>
      <c r="U42" s="33">
        <f>IF(V$6="Z",U$6/8,0)</f>
        <v>0</v>
      </c>
      <c r="V42" s="33"/>
      <c r="W42" s="33">
        <f>IF(V$6="Z",(2*(U$6-U42))/(9-1),0)</f>
        <v>0</v>
      </c>
      <c r="X42" s="33"/>
      <c r="Y42" s="33">
        <f>IF(V$6="Z",(2*(U$6-U42-W42))/(9-2),0)</f>
        <v>0</v>
      </c>
      <c r="Z42" s="33"/>
      <c r="AA42" s="33">
        <f>IF(V$6="Z",(2*(U$6-U42-W42-Y42))/(9-3),0)</f>
        <v>0</v>
      </c>
      <c r="AB42" s="33"/>
      <c r="AC42" s="33">
        <f>IF(V$6="Z",(2*(U$6-U42-W42-Y42-AA42))/(9-4),0)</f>
        <v>0</v>
      </c>
      <c r="AD42" s="33"/>
      <c r="AE42" s="33">
        <f>IF(V$6="Z",(2*(U$6-U42-W42-Y42-AA42-AC42))/(9-5),0)</f>
        <v>0</v>
      </c>
      <c r="AF42" s="33"/>
      <c r="AG42" s="33">
        <f>IF(V$6="Z",(2*(U$6-U42-W42-Y42-AA42-AC42-AE42))/(9-6),0)</f>
        <v>0</v>
      </c>
      <c r="AH42" s="33"/>
      <c r="AI42" s="33">
        <f>IF(V$6="Z",(2*(U$6-U42-W42-Y42-AA42-AC42-AE42-AG42))/(9-7),0)</f>
        <v>0</v>
      </c>
      <c r="AJ42" s="33"/>
      <c r="AK42" s="33">
        <f>IF(AL$6="Z",AK$6/8,0)</f>
        <v>0</v>
      </c>
      <c r="AL42" s="33"/>
      <c r="AM42" s="33">
        <f>IF(AL$6="Z",(2*(AK$6-AK42))/(9-1),0)</f>
        <v>0</v>
      </c>
      <c r="AN42" s="33"/>
      <c r="AO42" s="33">
        <f>IF(AL$6="Z",(2*(AK$6-AK42-AM42))/(9-2),0)</f>
        <v>0</v>
      </c>
      <c r="AP42" s="33"/>
      <c r="AQ42" s="33">
        <f>IF(AL$6="Z",(2*(AK$6-AK42-AM42-AO42))/(9-3),0)</f>
        <v>0</v>
      </c>
      <c r="AR42" s="33"/>
      <c r="AS42" s="33">
        <f>IF(AL$6="Z",(2*(AK$6-AK42-AM42-AO42-AQ42))/(9-4),0)</f>
        <v>0</v>
      </c>
      <c r="AT42" s="33"/>
      <c r="AU42" s="33">
        <f>IF(AL$6="Z",(2*(AK$6-AK42-AM42-AO42-AQ42-AS42))/(9-5),0)</f>
        <v>0</v>
      </c>
      <c r="AV42" s="33"/>
      <c r="AW42" s="33">
        <f>IF(AL$6="Z",(2*(AK$6-AK42-AM42-AO42-AQ42-AS42-AU42))/(9-6),0)</f>
        <v>0</v>
      </c>
      <c r="AX42" s="33"/>
      <c r="AY42" s="33">
        <f>IF(AL$6="Z",(2*(AK$6-AK42-AM42-AO42-AQ42-AS42-AU42-AW42))/(9-7),0)</f>
        <v>0</v>
      </c>
      <c r="AZ42" s="33"/>
      <c r="BA42" s="33">
        <f>IF(BB$6="Z",BA$6/8,0)</f>
        <v>0</v>
      </c>
      <c r="BB42" s="33"/>
      <c r="BC42" s="33">
        <f>IF(BB$6="Z",(2*(BA$6-BA42))/(9-1),0)</f>
        <v>0</v>
      </c>
      <c r="BD42" s="33"/>
      <c r="BE42" s="33">
        <f>IF(BB$6="Z",(2*(BA$6-BA42-BC42))/(9-2),0)</f>
        <v>0</v>
      </c>
      <c r="BF42" s="33"/>
      <c r="BG42" s="33">
        <f>IF(BB$6="Z",(2*(BA$6-BA42-BC42-BE42))/(9-3),0)</f>
        <v>0</v>
      </c>
      <c r="BH42" s="33"/>
      <c r="BI42" s="33">
        <f>IF(BB$6="Z",(2*(BA$6-BA42-BC42-BE42-BG42))/(9-4),0)</f>
        <v>0</v>
      </c>
      <c r="BJ42" s="33"/>
      <c r="BK42" s="33">
        <f>IF(BB$6="Z",(2*(BA$6-BA42-BC42-BE42-BG42-BI42))/(9-5),0)</f>
        <v>0</v>
      </c>
      <c r="BL42" s="33"/>
      <c r="BM42" s="33">
        <f>IF(BB$6="Z",(2*(BA$6-BA42-BC42-BE42-BG42-BI42-BK42))/(9-6),0)</f>
        <v>0</v>
      </c>
      <c r="BN42" s="33"/>
      <c r="BO42" s="33">
        <f>IF(BB$6="Z",(2*(BA$6-BA42-BC42-BE42-BG42-BI42-BK42-BM42))/(9-7),0)</f>
        <v>0</v>
      </c>
      <c r="BP42" s="33"/>
      <c r="BQ42" s="33">
        <f>IF(BR$6="Z",BQ$6/8,0)</f>
        <v>0</v>
      </c>
      <c r="BR42" s="33"/>
      <c r="BS42" s="33">
        <f>IF(BR$6="Z",(2*(BQ$6-BQ42))/(9-1),0)</f>
        <v>0</v>
      </c>
      <c r="BT42" s="33"/>
      <c r="BU42" s="33">
        <f>IF(BR$6="Z",(2*(BQ$6-BQ42-BS42))/(9-2),0)</f>
        <v>0</v>
      </c>
      <c r="BV42" s="33"/>
      <c r="BW42" s="33">
        <f>IF(BR$6="Z",(2*(BQ$6-BQ42-BS42-BU42))/(9-3),0)</f>
        <v>0</v>
      </c>
      <c r="BX42" s="33"/>
      <c r="BY42" s="33">
        <f>IF(BR$6="Z",(2*(BQ$6-BQ42-BS42-BU42-BW42))/(9-4),0)</f>
        <v>0</v>
      </c>
      <c r="BZ42" s="33"/>
      <c r="CA42" s="33">
        <f>IF(BR$6="Z",(2*(BQ$6-BQ42-BS42-BU42-BW42-BY42))/(9-5),0)</f>
        <v>0</v>
      </c>
      <c r="CB42" s="33"/>
      <c r="CC42" s="33">
        <f>IF(BR$6="Z",(2*(BQ$6-BQ42-BS42-BU42-BW42-BY42-CA42))/(9-6),0)</f>
        <v>0</v>
      </c>
      <c r="CD42" s="124"/>
      <c r="CE42" s="15">
        <f>IF(BR$6="Z",(2*(BQ$6-BQ42-BS42-BU42-BW42-BY42-CA42-CC42))/(9-7),0)</f>
        <v>0</v>
      </c>
    </row>
    <row r="43" spans="1:95" hidden="1" outlineLevel="1" x14ac:dyDescent="0.25">
      <c r="A43" s="282"/>
      <c r="B43" s="283"/>
      <c r="C43" s="33"/>
      <c r="D43" s="33"/>
      <c r="E43" s="33"/>
      <c r="F43" s="33"/>
      <c r="G43" s="33">
        <f>IF(H$6="Z",G$6/8,0)</f>
        <v>0</v>
      </c>
      <c r="H43" s="33"/>
      <c r="I43" s="33">
        <f>IF(H$6="Z",(2*(G$6-G43))/(9-1),0)</f>
        <v>0</v>
      </c>
      <c r="J43" s="33"/>
      <c r="K43" s="33">
        <f>IF(H$6="Z",(2*(G$6-G43-I43))/(9-2),0)</f>
        <v>0</v>
      </c>
      <c r="L43" s="33"/>
      <c r="M43" s="33">
        <f>IF(H$6="Z",(2*(G$6-G43-I43-K43))/(9-3),0)</f>
        <v>0</v>
      </c>
      <c r="N43" s="33"/>
      <c r="O43" s="33">
        <f>IF(H$6="Z",(2*(G$6-G43-I43-K43-M43))/(9-4),0)</f>
        <v>0</v>
      </c>
      <c r="P43" s="33"/>
      <c r="Q43" s="33">
        <f>IF(H$6="Z",(2*(G$6-G43-I43-K43-M43-O43))/(9-5),0)</f>
        <v>0</v>
      </c>
      <c r="R43" s="33"/>
      <c r="S43" s="33">
        <f>IF(H$6="Z",(2*(G$6-G43-I43-K43-M43-O43-Q43))/(9-6),0)</f>
        <v>0</v>
      </c>
      <c r="T43" s="33"/>
      <c r="U43" s="33">
        <f>IF(H$6="Z",(2*(G$6-G43-I43-K43-M43-O43-Q43-S43))/(9-7),0)</f>
        <v>0</v>
      </c>
      <c r="V43" s="33"/>
      <c r="W43" s="33">
        <f>IF(X$6="Z",W$6/8,0)</f>
        <v>0</v>
      </c>
      <c r="X43" s="33"/>
      <c r="Y43" s="33">
        <f>IF(X$6="Z",(2*(W$6-W43))/(9-1),0)</f>
        <v>0</v>
      </c>
      <c r="Z43" s="33"/>
      <c r="AA43" s="33">
        <f>IF(X$6="Z",(2*(W$6-W43-Y43))/(9-2),0)</f>
        <v>0</v>
      </c>
      <c r="AB43" s="33"/>
      <c r="AC43" s="33">
        <f>IF(X$6="Z",(2*(W$6-W43-Y43-AA43))/(9-3),0)</f>
        <v>0</v>
      </c>
      <c r="AD43" s="33"/>
      <c r="AE43" s="33">
        <f>IF(X$6="Z",(2*(W$6-W43-Y43-AA43-AC43))/(9-4),0)</f>
        <v>0</v>
      </c>
      <c r="AF43" s="33"/>
      <c r="AG43" s="33">
        <f>IF(X$6="Z",(2*(W$6-W43-Y43-AA43-AC43-AE43))/(9-5),0)</f>
        <v>0</v>
      </c>
      <c r="AH43" s="33"/>
      <c r="AI43" s="33">
        <f>IF(X$6="Z",(2*(W$6-W43-Y43-AA43-AC43-AE43-AG43))/(9-6),0)</f>
        <v>0</v>
      </c>
      <c r="AJ43" s="33"/>
      <c r="AK43" s="33">
        <f>IF(X$6="Z",(2*(W$6-W43-Y43-AA43-AC43-AE43-AG43-AI43))/(9-7),0)</f>
        <v>0</v>
      </c>
      <c r="AL43" s="33"/>
      <c r="AM43" s="33">
        <f>IF(AN$6="Z",AM$6/8,0)</f>
        <v>0</v>
      </c>
      <c r="AN43" s="33"/>
      <c r="AO43" s="33">
        <f>IF(AN$6="Z",(2*(AM$6-AM43))/(9-1),0)</f>
        <v>0</v>
      </c>
      <c r="AP43" s="33"/>
      <c r="AQ43" s="33">
        <f>IF(AN$6="Z",(2*(AM$6-AM43-AO43))/(9-2),0)</f>
        <v>0</v>
      </c>
      <c r="AR43" s="33"/>
      <c r="AS43" s="33">
        <f>IF(AN$6="Z",(2*(AM$6-AM43-AO43-AQ43))/(9-3),0)</f>
        <v>0</v>
      </c>
      <c r="AT43" s="33"/>
      <c r="AU43" s="33">
        <f>IF(AN$6="Z",(2*(AM$6-AM43-AO43-AQ43-AS43))/(9-4),0)</f>
        <v>0</v>
      </c>
      <c r="AV43" s="33"/>
      <c r="AW43" s="33">
        <f>IF(AN$6="Z",(2*(AM$6-AM43-AO43-AQ43-AS43-AU43))/(9-5),0)</f>
        <v>0</v>
      </c>
      <c r="AX43" s="33"/>
      <c r="AY43" s="33">
        <f>IF(AN$6="Z",(2*(AM$6-AM43-AO43-AQ43-AS43-AU43-AW43))/(9-6),0)</f>
        <v>0</v>
      </c>
      <c r="AZ43" s="33"/>
      <c r="BA43" s="33">
        <f>IF(AN$6="Z",(2*(AM$6-AM43-AO43-AQ43-AS43-AU43-AW43-AY43))/(9-7),0)</f>
        <v>0</v>
      </c>
      <c r="BB43" s="33"/>
      <c r="BC43" s="33">
        <f>IF(BD$6="Z",BC$6/8,0)</f>
        <v>0</v>
      </c>
      <c r="BD43" s="33"/>
      <c r="BE43" s="33">
        <f>IF(BD$6="Z",(2*(BC$6-BC43))/(9-1),0)</f>
        <v>0</v>
      </c>
      <c r="BF43" s="33"/>
      <c r="BG43" s="33">
        <f>IF(BD$6="Z",(2*(BC$6-BC43-BE43))/(9-2),0)</f>
        <v>0</v>
      </c>
      <c r="BH43" s="33"/>
      <c r="BI43" s="33">
        <f>IF(BD$6="Z",(2*(BC$6-BC43-BE43-BG43))/(9-3),0)</f>
        <v>0</v>
      </c>
      <c r="BJ43" s="33"/>
      <c r="BK43" s="33">
        <f>IF(BD$6="Z",(2*(BC$6-BC43-BE43-BG43-BI43))/(9-4),0)</f>
        <v>0</v>
      </c>
      <c r="BL43" s="33"/>
      <c r="BM43" s="33">
        <f>IF(BD$6="Z",(2*(BC$6-BC43-BE43-BG43-BI43-BK43))/(9-5),0)</f>
        <v>0</v>
      </c>
      <c r="BN43" s="33"/>
      <c r="BO43" s="33">
        <f>IF(BD$6="Z",(2*(BC$6-BC43-BE43-BG43-BI43-BK43-BM43))/(9-6),0)</f>
        <v>0</v>
      </c>
      <c r="BP43" s="33"/>
      <c r="BQ43" s="33">
        <f>IF(BD$6="Z",(2*(BC$6-BC43-BE43-BG43-BI43-BK43-BM43-BO43))/(9-7),0)</f>
        <v>0</v>
      </c>
      <c r="BR43" s="33"/>
      <c r="BS43" s="33">
        <f>IF(BT$6="Z",BS$6/8,0)</f>
        <v>0</v>
      </c>
      <c r="BT43" s="33"/>
      <c r="BU43" s="33">
        <f>IF(BT$6="Z",(2*(BS$6-BS43))/(9-1),0)</f>
        <v>0</v>
      </c>
      <c r="BV43" s="33"/>
      <c r="BW43" s="33">
        <f>IF(BT$6="Z",(2*(BS$6-BS43-BU43))/(9-2),0)</f>
        <v>0</v>
      </c>
      <c r="BX43" s="33"/>
      <c r="BY43" s="33">
        <f>IF(BT$6="Z",(2*(BS$6-BS43-BU43-BW43))/(9-3),0)</f>
        <v>0</v>
      </c>
      <c r="BZ43" s="33"/>
      <c r="CA43" s="33">
        <f>IF(BT$6="Z",(2*(BS$6-BS43-BU43-BW43-BY43))/(9-4),0)</f>
        <v>0</v>
      </c>
      <c r="CB43" s="33"/>
      <c r="CC43" s="33">
        <f>IF(BT$6="Z",(2*(BS$6-BS43-BU43-BW43-BY43-CA43))/(9-5),0)</f>
        <v>0</v>
      </c>
      <c r="CD43" s="124"/>
      <c r="CE43" s="15">
        <f>IF(BT$6="Z",(2*(BS$6-BS43-BU43-BW43-BY43-CA43-CC43))/(9-6),0)</f>
        <v>0</v>
      </c>
      <c r="CG43" s="15">
        <f>IF(BT$6="Z",(2*(BS$6-BS43-BU43-BW43-BY43-CA43-CC43-CE43))/(9-7),0)</f>
        <v>0</v>
      </c>
    </row>
    <row r="44" spans="1:95" hidden="1" outlineLevel="1" x14ac:dyDescent="0.25">
      <c r="A44" s="282"/>
      <c r="B44" s="283"/>
      <c r="C44" s="33"/>
      <c r="D44" s="33"/>
      <c r="E44" s="33"/>
      <c r="F44" s="33"/>
      <c r="G44" s="33"/>
      <c r="H44" s="33"/>
      <c r="I44" s="33">
        <f>IF(J$6="Z",I$6/8,0)</f>
        <v>0</v>
      </c>
      <c r="J44" s="33"/>
      <c r="K44" s="33">
        <f>IF(J$6="Z",(2*(I$6-I44))/(9-1),0)</f>
        <v>0</v>
      </c>
      <c r="L44" s="33"/>
      <c r="M44" s="33">
        <f>IF(J$6="Z",(2*(I$6-I44-K44))/(9-2),0)</f>
        <v>0</v>
      </c>
      <c r="N44" s="33"/>
      <c r="O44" s="33">
        <f>IF(J$6="Z",(2*(I$6-I44-K44-M44))/(9-3),0)</f>
        <v>0</v>
      </c>
      <c r="P44" s="33"/>
      <c r="Q44" s="33">
        <f>IF(J$6="Z",(2*(I$6-I44-K44-M44-O44))/(9-4),0)</f>
        <v>0</v>
      </c>
      <c r="R44" s="33"/>
      <c r="S44" s="33">
        <f>IF(J$6="Z",(2*(I$6-I44-K44-M44-O44-Q44))/(9-5),0)</f>
        <v>0</v>
      </c>
      <c r="T44" s="33"/>
      <c r="U44" s="33">
        <f>IF(J$6="Z",(2*(I$6-I44-K44-M44-O44-Q44-S44))/(9-6),0)</f>
        <v>0</v>
      </c>
      <c r="V44" s="33"/>
      <c r="W44" s="33">
        <f>IF(J$6="Z",(2*(I$6-I44-K44-M44-O44-Q44-S44-U44))/(9-7),0)</f>
        <v>0</v>
      </c>
      <c r="X44" s="33"/>
      <c r="Y44" s="33">
        <f>IF(Z$6="Z",Y$6/8,0)</f>
        <v>0</v>
      </c>
      <c r="Z44" s="33"/>
      <c r="AA44" s="33">
        <f>IF(Z$6="Z",(2*(Y$6-Y44))/(9-1),0)</f>
        <v>0</v>
      </c>
      <c r="AB44" s="33"/>
      <c r="AC44" s="33">
        <f>IF(Z$6="Z",(2*(Y$6-Y44-AA44))/(9-2),0)</f>
        <v>0</v>
      </c>
      <c r="AD44" s="33"/>
      <c r="AE44" s="33">
        <f>IF(Z$6="Z",(2*(Y$6-Y44-AA44-AC44))/(9-3),0)</f>
        <v>0</v>
      </c>
      <c r="AF44" s="33"/>
      <c r="AG44" s="33">
        <f>IF(Z$6="Z",(2*(Y$6-Y44-AA44-AC44-AE44))/(9-4),0)</f>
        <v>0</v>
      </c>
      <c r="AH44" s="33"/>
      <c r="AI44" s="33">
        <f>IF(Z$6="Z",(2*(Y$6-Y44-AA44-AC44-AE44-AG44))/(9-5),0)</f>
        <v>0</v>
      </c>
      <c r="AJ44" s="33"/>
      <c r="AK44" s="33">
        <f>IF(Z$6="Z",(2*(Y$6-Y44-AA44-AC44-AE44-AG44-AI44))/(9-6),0)</f>
        <v>0</v>
      </c>
      <c r="AL44" s="33"/>
      <c r="AM44" s="33">
        <f>IF(Z$6="Z",(2*(Y$6-Y44-AA44-AC44-AE44-AG44-AI44-AK44))/(9-7),0)</f>
        <v>0</v>
      </c>
      <c r="AN44" s="33"/>
      <c r="AO44" s="33">
        <f>IF(AP$6="Z",AO$6/8,0)</f>
        <v>0</v>
      </c>
      <c r="AP44" s="33"/>
      <c r="AQ44" s="33">
        <f>IF(AP$6="Z",(2*(AO$6-AO44))/(9-1),0)</f>
        <v>0</v>
      </c>
      <c r="AR44" s="33"/>
      <c r="AS44" s="33">
        <f>IF(AP$6="Z",(2*(AO$6-AO44-AQ44))/(9-2),0)</f>
        <v>0</v>
      </c>
      <c r="AT44" s="33"/>
      <c r="AU44" s="33">
        <f>IF(AP$6="Z",(2*(AO$6-AO44-AQ44-AS44))/(9-3),0)</f>
        <v>0</v>
      </c>
      <c r="AV44" s="33"/>
      <c r="AW44" s="33">
        <f>IF(AP$6="Z",(2*(AO$6-AO44-AQ44-AS44-AU44))/(9-4),0)</f>
        <v>0</v>
      </c>
      <c r="AX44" s="33"/>
      <c r="AY44" s="33">
        <f>IF(AP$6="Z",(2*(AO$6-AO44-AQ44-AS44-AU44-AW44))/(9-5),0)</f>
        <v>0</v>
      </c>
      <c r="AZ44" s="33"/>
      <c r="BA44" s="33">
        <f>IF(AP$6="Z",(2*(AO$6-AO44-AQ44-AS44-AU44-AW44-AY44))/(9-6),0)</f>
        <v>0</v>
      </c>
      <c r="BB44" s="33"/>
      <c r="BC44" s="33">
        <f>IF(AP$6="Z",(2*(AO$6-AO44-AQ44-AS44-AU44-AW44-AY44-BA44))/(9-7),0)</f>
        <v>0</v>
      </c>
      <c r="BD44" s="33"/>
      <c r="BE44" s="33">
        <f>IF(BF$6="Z",BE$6/8,0)</f>
        <v>0</v>
      </c>
      <c r="BF44" s="33"/>
      <c r="BG44" s="33">
        <f>IF(BF$6="Z",(2*(BE$6-BE44))/(9-1),0)</f>
        <v>0</v>
      </c>
      <c r="BH44" s="33"/>
      <c r="BI44" s="33">
        <f>IF(BF$6="Z",(2*(BE$6-BE44-BG44))/(9-2),0)</f>
        <v>0</v>
      </c>
      <c r="BJ44" s="33"/>
      <c r="BK44" s="33">
        <f>IF(BF$6="Z",(2*(BE$6-BE44-BG44-BI44))/(9-3),0)</f>
        <v>0</v>
      </c>
      <c r="BL44" s="33"/>
      <c r="BM44" s="33">
        <f>IF(BF$6="Z",(2*(BE$6-BE44-BG44-BI44-BK44))/(9-4),0)</f>
        <v>0</v>
      </c>
      <c r="BN44" s="33"/>
      <c r="BO44" s="33">
        <f>IF(BF$6="Z",(2*(BE$6-BE44-BG44-BI44-BK44-BM44))/(9-5),0)</f>
        <v>0</v>
      </c>
      <c r="BP44" s="33"/>
      <c r="BQ44" s="33">
        <f>IF(BF$6="Z",(2*(BE$6-BE44-BG44-BI44-BK44-BM44-BO44))/(9-6),0)</f>
        <v>0</v>
      </c>
      <c r="BR44" s="33"/>
      <c r="BS44" s="33">
        <f>IF(BF$6="Z",(2*(BE$6-BE44-BG44-BI44-BK44-BM44-BO44-BQ44))/(9-7),0)</f>
        <v>0</v>
      </c>
      <c r="BT44" s="33"/>
      <c r="BU44" s="33">
        <f>IF(BV$6="Z",BU$6/8,0)</f>
        <v>0</v>
      </c>
      <c r="BV44" s="33"/>
      <c r="BW44" s="33">
        <f>IF(BV$6="Z",(2*(BU$6-BU44))/(9-1),0)</f>
        <v>0</v>
      </c>
      <c r="BX44" s="33"/>
      <c r="BY44" s="33">
        <f>IF(BV$6="Z",(2*(BU$6-BU44-BW44))/(9-2),0)</f>
        <v>0</v>
      </c>
      <c r="BZ44" s="33"/>
      <c r="CA44" s="33">
        <f>IF(BV$6="Z",(2*(BU$6-BU44-BW44-BY44))/(9-3),0)</f>
        <v>0</v>
      </c>
      <c r="CB44" s="33"/>
      <c r="CC44" s="33">
        <f>IF(BV$6="Z",(2*(BU$6-BU44-BW44-BY44-CA44))/(9-4),0)</f>
        <v>0</v>
      </c>
      <c r="CD44" s="124"/>
      <c r="CE44" s="15">
        <f>IF(BV$6="Z",(2*(BU$6-BU44-BW44-BY44-CA44-CC44))/(9-5),0)</f>
        <v>0</v>
      </c>
      <c r="CG44" s="15">
        <f>IF(BV$6="Z",(2*(BU$6-BU44-BW44-BY44-CA44-CC44-CE44))/(9-6),0)</f>
        <v>0</v>
      </c>
      <c r="CI44" s="15">
        <f>IF(BV$6="Z",(2*(BU$6-BU44-BW44-BY44-CA44-CC44-CE44-CG44))/(9-7),0)</f>
        <v>0</v>
      </c>
    </row>
    <row r="45" spans="1:95" hidden="1" outlineLevel="1" x14ac:dyDescent="0.25">
      <c r="A45" s="282"/>
      <c r="B45" s="283"/>
      <c r="C45" s="33"/>
      <c r="D45" s="33"/>
      <c r="E45" s="33"/>
      <c r="F45" s="33"/>
      <c r="G45" s="33"/>
      <c r="H45" s="33"/>
      <c r="I45" s="33"/>
      <c r="J45" s="33"/>
      <c r="K45" s="33">
        <f>IF(L$6="Z",K$6/8,0)</f>
        <v>0</v>
      </c>
      <c r="L45" s="33"/>
      <c r="M45" s="33">
        <f>IF(L$6="Z",(2*(K$6-K45))/(9-1),0)</f>
        <v>0</v>
      </c>
      <c r="N45" s="33"/>
      <c r="O45" s="33">
        <f>IF(L$6="Z",(2*(K$6-K45-M45))/(9-2),0)</f>
        <v>0</v>
      </c>
      <c r="P45" s="33"/>
      <c r="Q45" s="33">
        <f>IF(L$6="Z",(2*(K$6-K45-M45-O45))/(9-3),0)</f>
        <v>0</v>
      </c>
      <c r="R45" s="33"/>
      <c r="S45" s="33">
        <f>IF(L$6="Z",(2*(K$6-K45-M45-O45-Q45))/(9-4),0)</f>
        <v>0</v>
      </c>
      <c r="T45" s="33"/>
      <c r="U45" s="33">
        <f>IF(L$6="Z",(2*(K$6-K45-M45-O45-Q45-S45))/(9-5),0)</f>
        <v>0</v>
      </c>
      <c r="V45" s="33"/>
      <c r="W45" s="33">
        <f>IF(L$6="Z",(2*(K$6-K45-M45-O45-Q45-S45-U45))/(9-6),0)</f>
        <v>0</v>
      </c>
      <c r="X45" s="33"/>
      <c r="Y45" s="33">
        <f>IF(L$6="Z",(2*(K$6-K45-M45-O45-Q45-S45-U45-W45))/(9-7),0)</f>
        <v>0</v>
      </c>
      <c r="Z45" s="33"/>
      <c r="AA45" s="33">
        <f>IF(AB$6="Z",AA$6/8,0)</f>
        <v>0</v>
      </c>
      <c r="AB45" s="33"/>
      <c r="AC45" s="33">
        <f>IF(AB$6="Z",(2*(AA$6-AA45))/(9-1),0)</f>
        <v>0</v>
      </c>
      <c r="AD45" s="33"/>
      <c r="AE45" s="33">
        <f>IF(AB$6="Z",(2*(AA$6-AA45-AC45))/(9-2),0)</f>
        <v>0</v>
      </c>
      <c r="AF45" s="33"/>
      <c r="AG45" s="33">
        <f>IF(AB$6="Z",(2*(AA$6-AA45-AC45-AE45))/(9-3),0)</f>
        <v>0</v>
      </c>
      <c r="AH45" s="33"/>
      <c r="AI45" s="33">
        <f>IF(AB$6="Z",(2*(AA$6-AA45-AC45-AE45-AG45))/(9-4),0)</f>
        <v>0</v>
      </c>
      <c r="AJ45" s="33"/>
      <c r="AK45" s="33">
        <f>IF(AB$6="Z",(2*(AA$6-AA45-AC45-AE45-AG45-AI45))/(9-5),0)</f>
        <v>0</v>
      </c>
      <c r="AL45" s="33"/>
      <c r="AM45" s="33">
        <f>IF(AB$6="Z",(2*(AA$6-AA45-AC45-AE45-AG45-AI45-AK45))/(9-6),0)</f>
        <v>0</v>
      </c>
      <c r="AN45" s="33"/>
      <c r="AO45" s="33">
        <f>IF(AB$6="Z",(2*(AA$6-AA45-AC45-AE45-AG45-AI45-AK45-AM45))/(9-7),0)</f>
        <v>0</v>
      </c>
      <c r="AP45" s="33"/>
      <c r="AQ45" s="33">
        <f>IF(AR$6="Z",AQ$6/8,0)</f>
        <v>0</v>
      </c>
      <c r="AR45" s="33"/>
      <c r="AS45" s="33">
        <f>IF(AR$6="Z",(2*(AQ$6-AQ45))/(9-1),0)</f>
        <v>0</v>
      </c>
      <c r="AT45" s="33"/>
      <c r="AU45" s="33">
        <f>IF(AR$6="Z",(2*(AQ$6-AQ45-AS45))/(9-2),0)</f>
        <v>0</v>
      </c>
      <c r="AV45" s="33"/>
      <c r="AW45" s="33">
        <f>IF(AR$6="Z",(2*(AQ$6-AQ45-AS45-AU45))/(9-3),0)</f>
        <v>0</v>
      </c>
      <c r="AX45" s="33"/>
      <c r="AY45" s="33">
        <f>IF(AR$6="Z",(2*(AQ$6-AQ45-AS45-AU45-AW45))/(9-4),0)</f>
        <v>0</v>
      </c>
      <c r="AZ45" s="33"/>
      <c r="BA45" s="33">
        <f>IF(AR$6="Z",(2*(AQ$6-AQ45-AS45-AU45-AW45-AY45))/(9-5),0)</f>
        <v>0</v>
      </c>
      <c r="BB45" s="33"/>
      <c r="BC45" s="33">
        <f>IF(AR$6="Z",(2*(AQ$6-AQ45-AS45-AU45-AW45-AY45-BA45))/(9-6),0)</f>
        <v>0</v>
      </c>
      <c r="BD45" s="33"/>
      <c r="BE45" s="33">
        <f>IF(AR$6="Z",(2*(AQ$6-AQ45-AS45-AU45-AW45-AY45-BA45-BC45))/(9-7),0)</f>
        <v>0</v>
      </c>
      <c r="BF45" s="33"/>
      <c r="BG45" s="33">
        <f>IF(BH$6="Z",BG$6/8,0)</f>
        <v>0</v>
      </c>
      <c r="BH45" s="33"/>
      <c r="BI45" s="33">
        <f>IF(BH$6="Z",(2*(BG$6-BG45))/(9-1),0)</f>
        <v>0</v>
      </c>
      <c r="BJ45" s="33"/>
      <c r="BK45" s="33">
        <f>IF(BH$6="Z",(2*(BG$6-BG45-BI45))/(9-2),0)</f>
        <v>0</v>
      </c>
      <c r="BL45" s="33"/>
      <c r="BM45" s="33">
        <f>IF(BH$6="Z",(2*(BG$6-BG45-BI45-BK45))/(9-3),0)</f>
        <v>0</v>
      </c>
      <c r="BN45" s="33"/>
      <c r="BO45" s="33">
        <f>IF(BH$6="Z",(2*(BG$6-BG45-BI45-BK45-BM45))/(9-4),0)</f>
        <v>0</v>
      </c>
      <c r="BP45" s="33"/>
      <c r="BQ45" s="33">
        <f>IF(BH$6="Z",(2*(BG$6-BG45-BI45-BK45-BM45-BO45))/(9-5),0)</f>
        <v>0</v>
      </c>
      <c r="BR45" s="33"/>
      <c r="BS45" s="33">
        <f>IF(BH$6="Z",(2*(BG$6-BG45-BI45-BK45-BM45-BO45-BQ45))/(9-6),0)</f>
        <v>0</v>
      </c>
      <c r="BT45" s="33"/>
      <c r="BU45" s="33">
        <f>IF(BH$6="Z",(2*(BG$6-BG45-BI45-BK45-BM45-BO45-BQ45-BS45))/(9-7),0)</f>
        <v>0</v>
      </c>
      <c r="BV45" s="33"/>
      <c r="BW45" s="33">
        <f>IF(BX$6="Z",BW$6/8,0)</f>
        <v>0</v>
      </c>
      <c r="BX45" s="33"/>
      <c r="BY45" s="33">
        <f>IF(BX$6="Z",(2*(BW$6-BW45))/(9-1),0)</f>
        <v>0</v>
      </c>
      <c r="BZ45" s="33"/>
      <c r="CA45" s="33">
        <f>IF(BX$6="Z",(2*(BW$6-BW45-BY45))/(9-2),0)</f>
        <v>0</v>
      </c>
      <c r="CB45" s="33"/>
      <c r="CC45" s="33">
        <f>IF(BX$6="Z",(2*(BW$6-BW45-BY45-CA45))/(9-3),0)</f>
        <v>0</v>
      </c>
      <c r="CD45" s="124"/>
      <c r="CE45" s="15">
        <f>IF(BX$6="Z",(2*(BW$6-BW45-BY45-CA45-CC45))/(9-4),0)</f>
        <v>0</v>
      </c>
      <c r="CG45" s="15">
        <f>IF(BX$6="Z",(2*(BW$6-BW45-BY45-CA45-CC45-CE45))/(9-5),0)</f>
        <v>0</v>
      </c>
      <c r="CI45" s="15">
        <f>IF(BX$6="Z",(2*(BW$6-BW45-BY45-CA45-CC45-CE45-CG45))/(9-6),0)</f>
        <v>0</v>
      </c>
      <c r="CK45" s="15">
        <f>IF(BX$6="Z",(2*(BW$6-BW45-BY45-CA45-CC45-CE45-CG45-CI45))/(9-7),0)</f>
        <v>0</v>
      </c>
    </row>
    <row r="46" spans="1:95" hidden="1" outlineLevel="1" x14ac:dyDescent="0.25">
      <c r="A46" s="282"/>
      <c r="B46" s="28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>
        <f>IF(N$6="Z",M$6/8,0)</f>
        <v>0</v>
      </c>
      <c r="N46" s="33"/>
      <c r="O46" s="33">
        <f>IF(N$6="Z",(2*(M$6-M46))/(9-1),0)</f>
        <v>0</v>
      </c>
      <c r="P46" s="33"/>
      <c r="Q46" s="33">
        <f>IF(N$6="Z",(2*(M$6-M46-O46))/(9-2),0)</f>
        <v>0</v>
      </c>
      <c r="R46" s="33"/>
      <c r="S46" s="33">
        <f>IF(N$6="Z",(2*(M$6-M46-O46-Q46))/(9-3),0)</f>
        <v>0</v>
      </c>
      <c r="T46" s="33"/>
      <c r="U46" s="33">
        <f>IF(N$6="Z",(2*(M$6-M46-O46-Q46-S46))/(9-4),0)</f>
        <v>0</v>
      </c>
      <c r="V46" s="33"/>
      <c r="W46" s="33">
        <f>IF(N$6="Z",(2*(M$6-M46-O46-Q46-S46-U46))/(9-5),0)</f>
        <v>0</v>
      </c>
      <c r="X46" s="33"/>
      <c r="Y46" s="33">
        <f>IF(N$6="Z",(2*(M$6-M46-O46-Q46-S46-U46-W46))/(9-6),0)</f>
        <v>0</v>
      </c>
      <c r="Z46" s="33"/>
      <c r="AA46" s="33">
        <f>IF(N$6="Z",(2*(M$6-M46-O46-Q46-S46-U46-W46-Y46))/(9-7),0)</f>
        <v>0</v>
      </c>
      <c r="AB46" s="33"/>
      <c r="AC46" s="33">
        <f>IF(AD$6="Z",AC$6/8,0)</f>
        <v>0</v>
      </c>
      <c r="AD46" s="33"/>
      <c r="AE46" s="33">
        <f>IF(AD$6="Z",(2*(AC$6-AC46))/(9-1),0)</f>
        <v>0</v>
      </c>
      <c r="AF46" s="33"/>
      <c r="AG46" s="33">
        <f>IF(AD$6="Z",(2*(AC$6-AC46-AE46))/(9-2),0)</f>
        <v>0</v>
      </c>
      <c r="AH46" s="33"/>
      <c r="AI46" s="33">
        <f>IF(AD$6="Z",(2*(AC$6-AC46-AE46-AG46))/(9-3),0)</f>
        <v>0</v>
      </c>
      <c r="AJ46" s="33"/>
      <c r="AK46" s="33">
        <f>IF(AD$6="Z",(2*(AC$6-AC46-AE46-AG46-AI46))/(9-4),0)</f>
        <v>0</v>
      </c>
      <c r="AL46" s="33"/>
      <c r="AM46" s="33">
        <f>IF(AD$6="Z",(2*(AC$6-AC46-AE46-AG46-AI46-AK46))/(9-5),0)</f>
        <v>0</v>
      </c>
      <c r="AN46" s="33"/>
      <c r="AO46" s="33">
        <f>IF(AD$6="Z",(2*(AC$6-AC46-AE46-AG46-AI46-AK46-AM46))/(9-6),0)</f>
        <v>0</v>
      </c>
      <c r="AP46" s="33"/>
      <c r="AQ46" s="33">
        <f>IF(AD$6="Z",(2*(AC$6-AC46-AE46-AG46-AI46-AK46-AM46-AO46))/(9-7),0)</f>
        <v>0</v>
      </c>
      <c r="AR46" s="33"/>
      <c r="AS46" s="33">
        <f>IF(AT$6="Z",AS$6/8,0)</f>
        <v>0</v>
      </c>
      <c r="AT46" s="33"/>
      <c r="AU46" s="33">
        <f>IF(AT$6="Z",(2*(AS$6-AS46))/(9-1),0)</f>
        <v>0</v>
      </c>
      <c r="AV46" s="33"/>
      <c r="AW46" s="33">
        <f>IF(AT$6="Z",(2*(AS$6-AS46-AU46))/(9-2),0)</f>
        <v>0</v>
      </c>
      <c r="AX46" s="33"/>
      <c r="AY46" s="33">
        <f>IF(AT$6="Z",(2*(AS$6-AS46-AU46-AW46))/(9-3),0)</f>
        <v>0</v>
      </c>
      <c r="AZ46" s="33"/>
      <c r="BA46" s="33">
        <f>IF(AT$6="Z",(2*(AS$6-AS46-AU46-AW46-AY46))/(9-4),0)</f>
        <v>0</v>
      </c>
      <c r="BB46" s="33"/>
      <c r="BC46" s="33">
        <f>IF(AT$6="Z",(2*(AS$6-AS46-AU46-AW46-AY46-BA46))/(9-5),0)</f>
        <v>0</v>
      </c>
      <c r="BD46" s="33"/>
      <c r="BE46" s="33">
        <f>IF(AT$6="Z",(2*(AS$6-AS46-AU46-AW46-AY46-BA46-BC46))/(9-6),0)</f>
        <v>0</v>
      </c>
      <c r="BF46" s="33"/>
      <c r="BG46" s="33">
        <f>IF(AT$6="Z",(2*(AS$6-AS46-AU46-AW46-AY46-BA46-BC46-BE46))/(9-7),0)</f>
        <v>0</v>
      </c>
      <c r="BH46" s="33"/>
      <c r="BI46" s="33">
        <f>IF(BJ$6="Z",BI$6/8,0)</f>
        <v>0</v>
      </c>
      <c r="BJ46" s="33"/>
      <c r="BK46" s="33">
        <f>IF(BJ$6="Z",(2*(BI$6-BI46))/(9-1),0)</f>
        <v>0</v>
      </c>
      <c r="BL46" s="33"/>
      <c r="BM46" s="33">
        <f>IF(BJ$6="Z",(2*(BI$6-BI46-BK46))/(9-2),0)</f>
        <v>0</v>
      </c>
      <c r="BN46" s="33"/>
      <c r="BO46" s="33">
        <f>IF(BJ$6="Z",(2*(BI$6-BI46-BK46-BM46))/(9-3),0)</f>
        <v>0</v>
      </c>
      <c r="BP46" s="33"/>
      <c r="BQ46" s="33">
        <f>IF(BJ$6="Z",(2*(BI$6-BI46-BK46-BM46-BO46))/(9-4),0)</f>
        <v>0</v>
      </c>
      <c r="BR46" s="33"/>
      <c r="BS46" s="33">
        <f>IF(BJ$6="Z",(2*(BI$6-BI46-BK46-BM46-BO46-BQ46))/(9-5),0)</f>
        <v>0</v>
      </c>
      <c r="BT46" s="33"/>
      <c r="BU46" s="33">
        <f>IF(BJ$6="Z",(2*(BI$6-BI46-BK46-BM46-BO46-BQ46-BS46))/(9-6),0)</f>
        <v>0</v>
      </c>
      <c r="BV46" s="33"/>
      <c r="BW46" s="33">
        <f>IF(BJ$6="Z",(2*(BI$6-BI46-BK46-BM46-BO46-BQ46-BS46-BU46))/(9-7),0)</f>
        <v>0</v>
      </c>
      <c r="BX46" s="33"/>
      <c r="BY46" s="33">
        <f>IF(BZ$6="Z",BY$6/8,0)</f>
        <v>0</v>
      </c>
      <c r="BZ46" s="33"/>
      <c r="CA46" s="33">
        <f>IF(BZ$6="Z",(2*(BY$6-BY46))/(9-1),0)</f>
        <v>0</v>
      </c>
      <c r="CB46" s="33"/>
      <c r="CC46" s="33">
        <f>IF(BZ$6="Z",(2*(BY$6-BY46-CA46))/(9-2),0)</f>
        <v>0</v>
      </c>
      <c r="CD46" s="124"/>
      <c r="CE46" s="15">
        <f>IF(BZ$6="Z",(2*(BY$6-BY46-CA46-CC46))/(9-3),0)</f>
        <v>0</v>
      </c>
      <c r="CG46" s="15">
        <f>IF(BZ$6="Z",(2*(BY$6-BY46-CA46-CC46-CE46))/(9-4),0)</f>
        <v>0</v>
      </c>
      <c r="CI46" s="15">
        <f>IF(BZ$6="Z",(2*(BY$6-BY46-CA46-CC46-CE46-CG46))/(9-5),0)</f>
        <v>0</v>
      </c>
      <c r="CK46" s="15">
        <f>IF(BZ$6="Z",(2*(BY$6-BY46-CA46-CC46-CE46-CG46-CI46))/(9-6),0)</f>
        <v>0</v>
      </c>
      <c r="CM46" s="15">
        <f>IF(BZ$6="Z",(2*(BY$6-BY46-CA46-CC46-CE46-CG46-CI46-CK46))/(9-7),0)</f>
        <v>0</v>
      </c>
    </row>
    <row r="47" spans="1:95" hidden="1" outlineLevel="1" x14ac:dyDescent="0.25">
      <c r="A47" s="282"/>
      <c r="B47" s="28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>
        <f>IF(P$6="Z",O$6/8,0)</f>
        <v>0</v>
      </c>
      <c r="P47" s="33"/>
      <c r="Q47" s="33">
        <f>IF(P$6="Z",(2*(O$6-O47))/(9-1),0)</f>
        <v>0</v>
      </c>
      <c r="R47" s="33"/>
      <c r="S47" s="33">
        <f>IF(P$6="Z",(2*(O$6-O47-Q47))/(9-2),0)</f>
        <v>0</v>
      </c>
      <c r="T47" s="33"/>
      <c r="U47" s="33">
        <f>IF(P$6="Z",(2*(O$6-O47-Q47-S47))/(9-3),0)</f>
        <v>0</v>
      </c>
      <c r="V47" s="33"/>
      <c r="W47" s="33">
        <f>IF(P$6="Z",(2*(O$6-O47-Q47-S47-U47))/(9-4),0)</f>
        <v>0</v>
      </c>
      <c r="X47" s="33"/>
      <c r="Y47" s="33">
        <f>IF(P$6="Z",(2*(O$6-O47-Q47-S47-U47-W47))/(9-5),0)</f>
        <v>0</v>
      </c>
      <c r="Z47" s="33"/>
      <c r="AA47" s="33">
        <f>IF(P$6="Z",(2*(O$6-O47-Q47-S47-U47-W47-Y47))/(9-6),0)</f>
        <v>0</v>
      </c>
      <c r="AB47" s="33"/>
      <c r="AC47" s="33">
        <f>IF(P$6="Z",(2*(O$6-O47-Q47-S47-U47-W47-Y47-AA47))/(9-7),0)</f>
        <v>0</v>
      </c>
      <c r="AD47" s="33"/>
      <c r="AE47" s="33">
        <f>IF(AF$6="Z",AE$6/8,0)</f>
        <v>0</v>
      </c>
      <c r="AF47" s="33"/>
      <c r="AG47" s="33">
        <f>IF(AF$6="Z",(2*(AE$6-AE47))/(9-1),0)</f>
        <v>0</v>
      </c>
      <c r="AH47" s="33"/>
      <c r="AI47" s="33">
        <f>IF(AF$6="Z",(2*(AE$6-AE47-AG47))/(9-2),0)</f>
        <v>0</v>
      </c>
      <c r="AJ47" s="33"/>
      <c r="AK47" s="33">
        <f>IF(AF$6="Z",(2*(AE$6-AE47-AG47-AI47))/(9-3),0)</f>
        <v>0</v>
      </c>
      <c r="AL47" s="33"/>
      <c r="AM47" s="33">
        <f>IF(AF$6="Z",(2*(AE$6-AE47-AG47-AI47-AK47))/(9-4),0)</f>
        <v>0</v>
      </c>
      <c r="AN47" s="33"/>
      <c r="AO47" s="33">
        <f>IF(AF$6="Z",(2*(AE$6-AE47-AG47-AI47-AK47-AM47))/(9-5),0)</f>
        <v>0</v>
      </c>
      <c r="AP47" s="33"/>
      <c r="AQ47" s="33">
        <f>IF(AF$6="Z",(2*(AE$6-AE47-AG47-AI47-AK47-AM47-AO47))/(9-6),0)</f>
        <v>0</v>
      </c>
      <c r="AR47" s="33"/>
      <c r="AS47" s="33">
        <f>IF(AF$6="Z",(2*(AE$6-AE47-AG47-AI47-AK47-AM47-AO47-AQ47))/(9-7),0)</f>
        <v>0</v>
      </c>
      <c r="AT47" s="33"/>
      <c r="AU47" s="33">
        <f>IF(AV$6="Z",AU$6/8,0)</f>
        <v>0</v>
      </c>
      <c r="AV47" s="33"/>
      <c r="AW47" s="33">
        <f>IF(AV$6="Z",(2*(AU$6-AU47))/(9-1),0)</f>
        <v>0</v>
      </c>
      <c r="AX47" s="33"/>
      <c r="AY47" s="33">
        <f>IF(AV$6="Z",(2*(AU$6-AU47-AW47))/(9-2),0)</f>
        <v>0</v>
      </c>
      <c r="AZ47" s="33"/>
      <c r="BA47" s="33">
        <f>IF(AV$6="Z",(2*(AU$6-AU47-AW47-AY47))/(9-3),0)</f>
        <v>0</v>
      </c>
      <c r="BB47" s="33"/>
      <c r="BC47" s="33">
        <f>IF(AV$6="Z",(2*(AU$6-AU47-AW47-AY47-BA47))/(9-4),0)</f>
        <v>0</v>
      </c>
      <c r="BD47" s="33"/>
      <c r="BE47" s="33">
        <f>IF(AV$6="Z",(2*(AU$6-AU47-AW47-AY47-BA47-BC47))/(9-5),0)</f>
        <v>0</v>
      </c>
      <c r="BF47" s="33"/>
      <c r="BG47" s="33">
        <f>IF(AV$6="Z",(2*(AU$6-AU47-AW47-AY47-BA47-BC47-BE47))/(9-6),0)</f>
        <v>0</v>
      </c>
      <c r="BH47" s="33"/>
      <c r="BI47" s="33">
        <f>IF(AV$6="Z",(2*(AU$6-AU47-AW47-AY47-BA47-BC47-BE47-BG47))/(9-7),0)</f>
        <v>0</v>
      </c>
      <c r="BJ47" s="33"/>
      <c r="BK47" s="33">
        <f>IF(BL$6="Z",BK$6/8,0)</f>
        <v>0</v>
      </c>
      <c r="BL47" s="33"/>
      <c r="BM47" s="33">
        <f>IF(BL$6="Z",(2*(BK$6-BK47))/(9-1),0)</f>
        <v>0</v>
      </c>
      <c r="BN47" s="33"/>
      <c r="BO47" s="33">
        <f>IF(BL$6="Z",(2*(BK$6-BK47-BM47))/(9-2),0)</f>
        <v>0</v>
      </c>
      <c r="BP47" s="33"/>
      <c r="BQ47" s="33">
        <f>IF(BL$6="Z",(2*(BK$6-BK47-BM47-BO47))/(9-3),0)</f>
        <v>0</v>
      </c>
      <c r="BR47" s="33"/>
      <c r="BS47" s="33">
        <f>IF(BL$6="Z",(2*(BK$6-BK47-BM47-BO47-BQ47))/(9-4),0)</f>
        <v>0</v>
      </c>
      <c r="BT47" s="33"/>
      <c r="BU47" s="33">
        <f>IF(BL$6="Z",(2*(BK$6-BK47-BM47-BO47-BQ47-BS47))/(9-5),0)</f>
        <v>0</v>
      </c>
      <c r="BV47" s="33"/>
      <c r="BW47" s="33">
        <f>IF(BL$6="Z",(2*(BK$6-BK47-BM47-BO47-BQ47-BS47-BU47))/(9-6),0)</f>
        <v>0</v>
      </c>
      <c r="BX47" s="33"/>
      <c r="BY47" s="33">
        <f>IF(BL$6="Z",(2*(BK$6-BK47-BM47-BO47-BQ47-BS47-BU47-BW47))/(9-7),0)</f>
        <v>0</v>
      </c>
      <c r="BZ47" s="33"/>
      <c r="CA47" s="33">
        <f>IF(CB$6="Z",CA$6/8,0)</f>
        <v>0</v>
      </c>
      <c r="CB47" s="33"/>
      <c r="CC47" s="33">
        <f>IF(CB$6="Z",(2*(CA$6-CA47))/(9-1),0)</f>
        <v>0</v>
      </c>
      <c r="CD47" s="124"/>
      <c r="CE47" s="15">
        <f>IF(CB$6="Z",(2*(CA$6-CA47-CC47))/(9-2),0)</f>
        <v>0</v>
      </c>
      <c r="CG47" s="15">
        <f>IF(CB$6="Z",(2*(CA$6-CA47-CC47-CE47))/(9-3),0)</f>
        <v>0</v>
      </c>
      <c r="CI47" s="15">
        <f>IF(CB$6="Z",(2*(CA$6-CA47-CC47-CE47-CG47))/(9-4),0)</f>
        <v>0</v>
      </c>
      <c r="CK47" s="15">
        <f>IF(CB$6="Z",(2*(CA$6-CA47-CC47-CE47-CG47-CI47))/(9-5),0)</f>
        <v>0</v>
      </c>
      <c r="CM47" s="15">
        <f>IF(CB$6="Z",(2*(CA$6-CA47-CC47-CE47-CG47-CI47-CK47))/(9-6),0)</f>
        <v>0</v>
      </c>
      <c r="CO47" s="15">
        <f>IF(CB$6="Z",(2*(CA$6-CA47-CC47-CE47-CG47-CI47-CK47-CM47))/(9-7),0)</f>
        <v>0</v>
      </c>
    </row>
    <row r="48" spans="1:95" hidden="1" outlineLevel="1" x14ac:dyDescent="0.25">
      <c r="A48" s="282"/>
      <c r="B48" s="28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>
        <f>IF(R$6="Z",Q$6/8,0)</f>
        <v>0</v>
      </c>
      <c r="R48" s="33"/>
      <c r="S48" s="33">
        <f>IF(R$6="Z",(2*(Q$6-Q48))/(9-1),0)</f>
        <v>0</v>
      </c>
      <c r="T48" s="33"/>
      <c r="U48" s="33">
        <f>IF(R$6="Z",(2*(Q$6-Q48-S48))/(9-2),0)</f>
        <v>0</v>
      </c>
      <c r="V48" s="33"/>
      <c r="W48" s="33">
        <f>IF(R$6="Z",(2*(Q$6-Q48-S48-U48))/(9-3),0)</f>
        <v>0</v>
      </c>
      <c r="X48" s="33"/>
      <c r="Y48" s="33">
        <f>IF(R$6="Z",(2*(Q$6-Q48-S48-U48-W48))/(9-4),0)</f>
        <v>0</v>
      </c>
      <c r="Z48" s="33"/>
      <c r="AA48" s="33">
        <f>IF(R$6="Z",(2*(Q$6-Q48-S48-U48-W48-Y48))/(9-5),0)</f>
        <v>0</v>
      </c>
      <c r="AB48" s="33"/>
      <c r="AC48" s="33">
        <f>IF(R$6="Z",(2*(Q$6-Q48-S48-U48-W48-Y48-AA48))/(9-6),0)</f>
        <v>0</v>
      </c>
      <c r="AD48" s="33"/>
      <c r="AE48" s="33">
        <f>IF(R$6="Z",(2*(Q$6-Q48-S48-U48-W48-Y48-AA48-AC48))/(9-7),0)</f>
        <v>0</v>
      </c>
      <c r="AF48" s="33"/>
      <c r="AG48" s="33">
        <f>IF(AH$6="Z",AG$6/8,0)</f>
        <v>0</v>
      </c>
      <c r="AH48" s="33"/>
      <c r="AI48" s="33">
        <f>IF(AH$6="Z",(2*(AG$6-AG48))/(9-1),0)</f>
        <v>0</v>
      </c>
      <c r="AJ48" s="33"/>
      <c r="AK48" s="33">
        <f>IF(AH$6="Z",(2*(AG$6-AG48-AI48))/(9-2),0)</f>
        <v>0</v>
      </c>
      <c r="AL48" s="33"/>
      <c r="AM48" s="33">
        <f>IF(AH$6="Z",(2*(AG$6-AG48-AI48-AK48))/(9-3),0)</f>
        <v>0</v>
      </c>
      <c r="AN48" s="33"/>
      <c r="AO48" s="33">
        <f>IF(AH$6="Z",(2*(AG$6-AG48-AI48-AK48-AM48))/(9-4),0)</f>
        <v>0</v>
      </c>
      <c r="AP48" s="33"/>
      <c r="AQ48" s="33">
        <f>IF(AH$6="Z",(2*(AG$6-AG48-AI48-AK48-AM48-AO48))/(9-5),0)</f>
        <v>0</v>
      </c>
      <c r="AR48" s="33"/>
      <c r="AS48" s="33">
        <f>IF(AH$6="Z",(2*(AG$6-AG48-AI48-AK48-AM48-AO48-AQ48))/(9-6),0)</f>
        <v>0</v>
      </c>
      <c r="AT48" s="33"/>
      <c r="AU48" s="33">
        <f>IF(AH$6="Z",(2*(AG$6-AG48-AI48-AK48-AM48-AO48-AQ48-AS48))/(9-7),0)</f>
        <v>0</v>
      </c>
      <c r="AV48" s="33"/>
      <c r="AW48" s="33">
        <f>IF(AX$6="Z",AW$6/8,0)</f>
        <v>0</v>
      </c>
      <c r="AX48" s="33"/>
      <c r="AY48" s="33">
        <f>IF(AX$6="Z",(2*(AW$6-AW48))/(9-1),0)</f>
        <v>0</v>
      </c>
      <c r="AZ48" s="33"/>
      <c r="BA48" s="33">
        <f>IF(AX$6="Z",(2*(AW$6-AW48-AY48))/(9-2),0)</f>
        <v>0</v>
      </c>
      <c r="BB48" s="33"/>
      <c r="BC48" s="33">
        <f>IF(AX$6="Z",(2*(AW$6-AW48-AY48-BA48))/(9-3),0)</f>
        <v>0</v>
      </c>
      <c r="BD48" s="33"/>
      <c r="BE48" s="33">
        <f>IF(AX$6="Z",(2*(AW$6-AW48-AY48-BA48-BC48))/(9-4),0)</f>
        <v>0</v>
      </c>
      <c r="BF48" s="33"/>
      <c r="BG48" s="33">
        <f>IF(AX$6="Z",(2*(AW$6-AW48-AY48-BA48-BC48-BE48))/(9-5),0)</f>
        <v>0</v>
      </c>
      <c r="BH48" s="33"/>
      <c r="BI48" s="33">
        <f>IF(AX$6="Z",(2*(AW$6-AW48-AY48-BA48-BC48-BE48-BG48))/(9-6),0)</f>
        <v>0</v>
      </c>
      <c r="BJ48" s="33"/>
      <c r="BK48" s="33">
        <f>IF(AX$6="Z",(2*(AW$6-AW48-AY48-BA48-BC48-BE48-BG48-BI48))/(9-7),0)</f>
        <v>0</v>
      </c>
      <c r="BL48" s="33"/>
      <c r="BM48" s="33">
        <f>IF(BN$6="Z",BM$6/8,0)</f>
        <v>0</v>
      </c>
      <c r="BN48" s="33"/>
      <c r="BO48" s="33">
        <f>IF(BN$6="Z",(2*(BM$6-BM48))/(9-1),0)</f>
        <v>0</v>
      </c>
      <c r="BP48" s="33"/>
      <c r="BQ48" s="33">
        <f>IF(BN$6="Z",(2*(BM$6-BM48-BO48))/(9-2),0)</f>
        <v>0</v>
      </c>
      <c r="BR48" s="33"/>
      <c r="BS48" s="33">
        <f>IF(BN$6="Z",(2*(BM$6-BM48-BO48-BQ48))/(9-3),0)</f>
        <v>0</v>
      </c>
      <c r="BT48" s="33"/>
      <c r="BU48" s="33">
        <f>IF(BN$6="Z",(2*(BM$6-BM48-BO48-BQ48-BS48))/(9-4),0)</f>
        <v>0</v>
      </c>
      <c r="BV48" s="33"/>
      <c r="BW48" s="33">
        <f>IF(BN$6="Z",(2*(BM$6-BM48-BO48-BQ48-BS48-BU48))/(9-5),0)</f>
        <v>0</v>
      </c>
      <c r="BX48" s="33"/>
      <c r="BY48" s="33">
        <f>IF(BN$6="Z",(2*(BM$6-BM48-BO48-BQ48-BS48-BU48-BW48))/(9-6),0)</f>
        <v>0</v>
      </c>
      <c r="BZ48" s="33"/>
      <c r="CA48" s="33">
        <f>IF(BN$6="Z",(2*(BM$6-BM48-BO48-BQ48-BS48-BU48-BW48-BY48))/(9-7),0)</f>
        <v>0</v>
      </c>
      <c r="CB48" s="33"/>
      <c r="CC48" s="33">
        <f>IF(CD$6="Z",CC$6/8,0)</f>
        <v>0</v>
      </c>
      <c r="CD48" s="124"/>
      <c r="CE48" s="15">
        <f>IF(CD$6="Z",(2*(CC$6-CC48))/(9-1),0)</f>
        <v>0</v>
      </c>
      <c r="CG48" s="15">
        <f>IF(CD$6="Z",(2*(CC$6-CC48-CE48))/(9-2),0)</f>
        <v>0</v>
      </c>
      <c r="CI48" s="15">
        <f>IF(CD$6="Z",(2*(CC$6-CC48-CE48-CG48))/(9-3),0)</f>
        <v>0</v>
      </c>
      <c r="CK48" s="15">
        <f>IF(CD$6="Z",(2*(CC$6-CC48-CE48-CG48-CI48))/(9-4),0)</f>
        <v>0</v>
      </c>
      <c r="CM48" s="15">
        <f>IF(CD$6="Z",(2*(CC$6-CC48-CE48-CG48-CI48-CK48))/(9-5),0)</f>
        <v>0</v>
      </c>
      <c r="CO48" s="15">
        <f>IF(CD$6="Z",(2*(CC$6-CC48-CE48-CG48-CI48-CK48-CM48))/(9-6),0)</f>
        <v>0</v>
      </c>
      <c r="CQ48" s="15">
        <f>IF(CD$6="Z",(2*(CC$6-CC48-CE48-CG48-CI48-CK48-CM48-CO48))/(9-7),0)</f>
        <v>0</v>
      </c>
    </row>
    <row r="49" spans="1:82" collapsed="1" x14ac:dyDescent="0.25">
      <c r="A49" s="282">
        <v>4</v>
      </c>
      <c r="B49" s="283">
        <v>12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124"/>
    </row>
    <row r="50" spans="1:82" x14ac:dyDescent="0.25">
      <c r="A50" s="282">
        <v>5</v>
      </c>
      <c r="B50" s="283">
        <v>20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124"/>
    </row>
    <row r="51" spans="1:82" x14ac:dyDescent="0.25">
      <c r="A51" s="282">
        <v>6</v>
      </c>
      <c r="B51" s="283">
        <v>40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124"/>
    </row>
    <row r="52" spans="1:82" ht="15.75" thickBot="1" x14ac:dyDescent="0.3">
      <c r="A52" s="483" t="s">
        <v>56</v>
      </c>
      <c r="B52" s="484"/>
      <c r="C52" s="300">
        <f>SUM(C33,C40)</f>
        <v>0</v>
      </c>
      <c r="D52" s="300"/>
      <c r="E52" s="300">
        <f t="shared" ref="E52" si="304">SUM(E33,E40)</f>
        <v>0</v>
      </c>
      <c r="F52" s="300"/>
      <c r="G52" s="300">
        <f t="shared" ref="G52" si="305">SUM(G33,G40)</f>
        <v>0</v>
      </c>
      <c r="H52" s="300"/>
      <c r="I52" s="300">
        <f t="shared" ref="I52" si="306">SUM(I33,I40)</f>
        <v>0</v>
      </c>
      <c r="J52" s="300"/>
      <c r="K52" s="300">
        <f t="shared" ref="K52" si="307">SUM(K33,K40)</f>
        <v>0</v>
      </c>
      <c r="L52" s="300"/>
      <c r="M52" s="300">
        <f t="shared" ref="M52" si="308">SUM(M33,M40)</f>
        <v>0</v>
      </c>
      <c r="N52" s="300"/>
      <c r="O52" s="300">
        <f t="shared" ref="O52" si="309">SUM(O33,O40)</f>
        <v>0</v>
      </c>
      <c r="P52" s="300"/>
      <c r="Q52" s="300">
        <f t="shared" ref="Q52" si="310">SUM(Q33,Q40)</f>
        <v>0</v>
      </c>
      <c r="R52" s="300"/>
      <c r="S52" s="300">
        <f t="shared" ref="S52" si="311">SUM(S33,S40)</f>
        <v>0</v>
      </c>
      <c r="T52" s="300"/>
      <c r="U52" s="300">
        <f t="shared" ref="U52" si="312">SUM(U33,U40)</f>
        <v>0</v>
      </c>
      <c r="V52" s="300"/>
      <c r="W52" s="300">
        <f t="shared" ref="W52" si="313">SUM(W33,W40)</f>
        <v>0</v>
      </c>
      <c r="X52" s="300"/>
      <c r="Y52" s="300">
        <f t="shared" ref="Y52" si="314">SUM(Y33,Y40)</f>
        <v>0</v>
      </c>
      <c r="Z52" s="300"/>
      <c r="AA52" s="300">
        <f t="shared" ref="AA52" si="315">SUM(AA33,AA40)</f>
        <v>0</v>
      </c>
      <c r="AB52" s="300"/>
      <c r="AC52" s="300">
        <f t="shared" ref="AC52" si="316">SUM(AC33,AC40)</f>
        <v>0</v>
      </c>
      <c r="AD52" s="300"/>
      <c r="AE52" s="300">
        <f t="shared" ref="AE52" si="317">SUM(AE33,AE40)</f>
        <v>0</v>
      </c>
      <c r="AF52" s="300"/>
      <c r="AG52" s="300">
        <f t="shared" ref="AG52" si="318">SUM(AG33,AG40)</f>
        <v>0</v>
      </c>
      <c r="AH52" s="300"/>
      <c r="AI52" s="300">
        <f t="shared" ref="AI52" si="319">SUM(AI33,AI40)</f>
        <v>0</v>
      </c>
      <c r="AJ52" s="300"/>
      <c r="AK52" s="300">
        <f t="shared" ref="AK52" si="320">SUM(AK33,AK40)</f>
        <v>0</v>
      </c>
      <c r="AL52" s="300"/>
      <c r="AM52" s="300">
        <f t="shared" ref="AM52" si="321">SUM(AM33,AM40)</f>
        <v>0</v>
      </c>
      <c r="AN52" s="300"/>
      <c r="AO52" s="300">
        <f t="shared" ref="AO52" si="322">SUM(AO33,AO40)</f>
        <v>0</v>
      </c>
      <c r="AP52" s="300"/>
      <c r="AQ52" s="300">
        <f t="shared" ref="AQ52" si="323">SUM(AQ33,AQ40)</f>
        <v>0</v>
      </c>
      <c r="AR52" s="300"/>
      <c r="AS52" s="300">
        <f t="shared" ref="AS52" si="324">SUM(AS33,AS40)</f>
        <v>0</v>
      </c>
      <c r="AT52" s="300"/>
      <c r="AU52" s="300">
        <f t="shared" ref="AU52" si="325">SUM(AU33,AU40)</f>
        <v>0</v>
      </c>
      <c r="AV52" s="300"/>
      <c r="AW52" s="300">
        <f t="shared" ref="AW52" si="326">SUM(AW33,AW40)</f>
        <v>0</v>
      </c>
      <c r="AX52" s="300"/>
      <c r="AY52" s="300">
        <f t="shared" ref="AY52" si="327">SUM(AY33,AY40)</f>
        <v>0</v>
      </c>
      <c r="AZ52" s="300"/>
      <c r="BA52" s="300">
        <f t="shared" ref="BA52" si="328">SUM(BA33,BA40)</f>
        <v>0</v>
      </c>
      <c r="BB52" s="300"/>
      <c r="BC52" s="300">
        <f t="shared" ref="BC52" si="329">SUM(BC33,BC40)</f>
        <v>0</v>
      </c>
      <c r="BD52" s="300"/>
      <c r="BE52" s="300">
        <f t="shared" ref="BE52" si="330">SUM(BE33,BE40)</f>
        <v>0</v>
      </c>
      <c r="BF52" s="300"/>
      <c r="BG52" s="300">
        <f t="shared" ref="BG52" si="331">SUM(BG33,BG40)</f>
        <v>0</v>
      </c>
      <c r="BH52" s="300"/>
      <c r="BI52" s="300">
        <f t="shared" ref="BI52" si="332">SUM(BI33,BI40)</f>
        <v>0</v>
      </c>
      <c r="BJ52" s="300"/>
      <c r="BK52" s="300">
        <f t="shared" ref="BK52" si="333">SUM(BK33,BK40)</f>
        <v>0</v>
      </c>
      <c r="BL52" s="300"/>
      <c r="BM52" s="300">
        <f t="shared" ref="BM52" si="334">SUM(BM33,BM40)</f>
        <v>0</v>
      </c>
      <c r="BN52" s="300"/>
      <c r="BO52" s="300">
        <f t="shared" ref="BO52" si="335">SUM(BO33,BO40)</f>
        <v>0</v>
      </c>
      <c r="BP52" s="300"/>
      <c r="BQ52" s="300">
        <f t="shared" ref="BQ52" si="336">SUM(BQ33,BQ40)</f>
        <v>0</v>
      </c>
      <c r="BR52" s="300"/>
      <c r="BS52" s="300">
        <f t="shared" ref="BS52" si="337">SUM(BS33,BS40)</f>
        <v>0</v>
      </c>
      <c r="BT52" s="300"/>
      <c r="BU52" s="300">
        <f t="shared" ref="BU52" si="338">SUM(BU33,BU40)</f>
        <v>0</v>
      </c>
      <c r="BV52" s="300"/>
      <c r="BW52" s="300">
        <f t="shared" ref="BW52" si="339">SUM(BW33,BW40)</f>
        <v>0</v>
      </c>
      <c r="BX52" s="300"/>
      <c r="BY52" s="300">
        <f t="shared" ref="BY52" si="340">SUM(BY33,BY40)</f>
        <v>0</v>
      </c>
      <c r="BZ52" s="300"/>
      <c r="CA52" s="300">
        <f t="shared" ref="CA52" si="341">SUM(CA33,CA40)</f>
        <v>0</v>
      </c>
      <c r="CB52" s="300"/>
      <c r="CC52" s="300">
        <f t="shared" ref="CC52" si="342">SUM(CC33,CC40)</f>
        <v>0</v>
      </c>
      <c r="CD52" s="301"/>
    </row>
    <row r="55" spans="1:82" x14ac:dyDescent="0.25">
      <c r="A55" s="15" t="s">
        <v>77</v>
      </c>
    </row>
    <row r="56" spans="1:82" x14ac:dyDescent="0.25">
      <c r="A56" s="15" t="s">
        <v>81</v>
      </c>
    </row>
  </sheetData>
  <mergeCells count="163">
    <mergeCell ref="BW2:BX2"/>
    <mergeCell ref="BY2:BZ2"/>
    <mergeCell ref="CA2:CB2"/>
    <mergeCell ref="CC2:CD2"/>
    <mergeCell ref="BK2:BL2"/>
    <mergeCell ref="BM2:BN2"/>
    <mergeCell ref="BO2:BP2"/>
    <mergeCell ref="BQ2:BR2"/>
    <mergeCell ref="BS2:BT2"/>
    <mergeCell ref="BU2:BV2"/>
    <mergeCell ref="AY2:AZ2"/>
    <mergeCell ref="BA2:BB2"/>
    <mergeCell ref="BC2:BD2"/>
    <mergeCell ref="BE2:BF2"/>
    <mergeCell ref="BG2:BH2"/>
    <mergeCell ref="BI2:BJ2"/>
    <mergeCell ref="AM2:AN2"/>
    <mergeCell ref="AO2:AP2"/>
    <mergeCell ref="AQ2:AR2"/>
    <mergeCell ref="AS2:AT2"/>
    <mergeCell ref="AU2:AV2"/>
    <mergeCell ref="AW2:AX2"/>
    <mergeCell ref="AA2:AB2"/>
    <mergeCell ref="AC2:AD2"/>
    <mergeCell ref="AE2:AF2"/>
    <mergeCell ref="AG2:AH2"/>
    <mergeCell ref="AI2:AJ2"/>
    <mergeCell ref="AK2:AL2"/>
    <mergeCell ref="O2:P2"/>
    <mergeCell ref="Q2:R2"/>
    <mergeCell ref="S2:T2"/>
    <mergeCell ref="U2:V2"/>
    <mergeCell ref="W2:X2"/>
    <mergeCell ref="Y2:Z2"/>
    <mergeCell ref="C2:D2"/>
    <mergeCell ref="E2:F2"/>
    <mergeCell ref="G2:H2"/>
    <mergeCell ref="I2:J2"/>
    <mergeCell ref="K2:L2"/>
    <mergeCell ref="M2:N2"/>
    <mergeCell ref="A25:B25"/>
    <mergeCell ref="A52:B52"/>
    <mergeCell ref="BU13:BV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U13:V13"/>
    <mergeCell ref="W13:X13"/>
    <mergeCell ref="BW13:BX13"/>
    <mergeCell ref="BY13:BZ13"/>
    <mergeCell ref="CA13:CB13"/>
    <mergeCell ref="CC13:CD13"/>
    <mergeCell ref="BI13:BJ13"/>
    <mergeCell ref="BK13:BL13"/>
    <mergeCell ref="BM13:BN13"/>
    <mergeCell ref="BO13:BP13"/>
    <mergeCell ref="BQ13:BR13"/>
    <mergeCell ref="BS13:BT13"/>
    <mergeCell ref="C13:D13"/>
    <mergeCell ref="E13:F13"/>
    <mergeCell ref="G13:H13"/>
    <mergeCell ref="I13:J13"/>
    <mergeCell ref="K13:L13"/>
    <mergeCell ref="BI10:BJ10"/>
    <mergeCell ref="BK10:BL10"/>
    <mergeCell ref="BM10:BN10"/>
    <mergeCell ref="BO10:BP10"/>
    <mergeCell ref="AW10:AX10"/>
    <mergeCell ref="AY10:AZ10"/>
    <mergeCell ref="BA10:BB10"/>
    <mergeCell ref="BC10:BD10"/>
    <mergeCell ref="BE10:BF10"/>
    <mergeCell ref="BG10:BH10"/>
    <mergeCell ref="AK10:AL10"/>
    <mergeCell ref="AM10:AN10"/>
    <mergeCell ref="AE13:AF13"/>
    <mergeCell ref="AG13:AH13"/>
    <mergeCell ref="AI13:AJ13"/>
    <mergeCell ref="M13:N13"/>
    <mergeCell ref="O13:P13"/>
    <mergeCell ref="Q13:R13"/>
    <mergeCell ref="S13:T13"/>
    <mergeCell ref="AC10:AD10"/>
    <mergeCell ref="AE10:AF10"/>
    <mergeCell ref="AG10:AH10"/>
    <mergeCell ref="AI10:AJ10"/>
    <mergeCell ref="BU10:BV10"/>
    <mergeCell ref="BW10:BX10"/>
    <mergeCell ref="BY10:BZ10"/>
    <mergeCell ref="CA10:CB10"/>
    <mergeCell ref="CC10:CD10"/>
    <mergeCell ref="BQ10:BR10"/>
    <mergeCell ref="BS10:BT10"/>
    <mergeCell ref="BW1:BX1"/>
    <mergeCell ref="BY1:BZ1"/>
    <mergeCell ref="CA1:CB1"/>
    <mergeCell ref="AW1:AX1"/>
    <mergeCell ref="AA1:AB1"/>
    <mergeCell ref="AC1:AD1"/>
    <mergeCell ref="AE1:AF1"/>
    <mergeCell ref="AG1:AH1"/>
    <mergeCell ref="AI1:AJ1"/>
    <mergeCell ref="AK1:AL1"/>
    <mergeCell ref="BI1:BJ1"/>
    <mergeCell ref="AM1:AN1"/>
    <mergeCell ref="AO1:AP1"/>
    <mergeCell ref="AQ1:AR1"/>
    <mergeCell ref="AS1:AT1"/>
    <mergeCell ref="AU1:AV1"/>
    <mergeCell ref="M10:N10"/>
    <mergeCell ref="O10:P10"/>
    <mergeCell ref="Q10:R10"/>
    <mergeCell ref="S10:T10"/>
    <mergeCell ref="U10:V10"/>
    <mergeCell ref="W10:X10"/>
    <mergeCell ref="O1:P1"/>
    <mergeCell ref="Q1:R1"/>
    <mergeCell ref="S1:T1"/>
    <mergeCell ref="U1:V1"/>
    <mergeCell ref="W1:X1"/>
    <mergeCell ref="Y1:Z1"/>
    <mergeCell ref="AO10:AP10"/>
    <mergeCell ref="AQ10:AR10"/>
    <mergeCell ref="AS10:AT10"/>
    <mergeCell ref="AU10:AV10"/>
    <mergeCell ref="Y10:Z10"/>
    <mergeCell ref="AA10:AB10"/>
    <mergeCell ref="C1:D1"/>
    <mergeCell ref="E1:F1"/>
    <mergeCell ref="G1:H1"/>
    <mergeCell ref="I1:J1"/>
    <mergeCell ref="K1:L1"/>
    <mergeCell ref="M1:N1"/>
    <mergeCell ref="CC1:CD1"/>
    <mergeCell ref="A10:B10"/>
    <mergeCell ref="C10:D10"/>
    <mergeCell ref="E10:F10"/>
    <mergeCell ref="G10:H10"/>
    <mergeCell ref="I10:J10"/>
    <mergeCell ref="K10:L10"/>
    <mergeCell ref="BK1:BL1"/>
    <mergeCell ref="BM1:BN1"/>
    <mergeCell ref="BO1:BP1"/>
    <mergeCell ref="BQ1:BR1"/>
    <mergeCell ref="BS1:BT1"/>
    <mergeCell ref="BU1:BV1"/>
    <mergeCell ref="AY1:AZ1"/>
    <mergeCell ref="BA1:BB1"/>
    <mergeCell ref="BC1:BD1"/>
    <mergeCell ref="BE1:BF1"/>
    <mergeCell ref="BG1:BH1"/>
  </mergeCells>
  <dataValidations count="1">
    <dataValidation type="list" allowBlank="1" showInputMessage="1" showErrorMessage="1" sqref="D5:D6 CD5:CD6 CB5:CB6 BZ5:BZ6 BX5:BX6 BV5:BV6 BT5:BT6 BR5:BR6 BP5:BP6 BN5:BN6 BL5:BL6 BJ5:BJ6 BH5:BH6 BF5:BF6 BD5:BD6 BB5:BB6 AZ5:AZ6 AX5:AX6 AV5:AV6 AT5:AT6 AR5:AR6 AP5:AP6 AN5:AN6 AL5:AL6 AJ5:AJ6 AH5:AH6 AF5:AF6 AD5:AD6 AB5:AB6 Z5:Z6 X5:X6 V5:V6 T5:T6 R5:R6 P5:P6 N5:N6 L5:L6 J5:J6 H5:H6 F5:F6">
      <formula1>$A$55:$A$56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AP67"/>
  <sheetViews>
    <sheetView zoomScale="85" zoomScaleNormal="85" zoomScaleSheetLayoutView="100" workbookViewId="0"/>
  </sheetViews>
  <sheetFormatPr defaultColWidth="9.140625" defaultRowHeight="15" outlineLevelRow="2" x14ac:dyDescent="0.25"/>
  <cols>
    <col min="1" max="1" width="31.140625" style="46" bestFit="1" customWidth="1"/>
    <col min="2" max="41" width="11.85546875" style="46" bestFit="1" customWidth="1"/>
    <col min="42" max="16384" width="9.140625" style="46"/>
  </cols>
  <sheetData>
    <row r="1" spans="1:42" x14ac:dyDescent="0.25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2"/>
    </row>
    <row r="2" spans="1:42" s="47" customFormat="1" x14ac:dyDescent="0.25">
      <c r="A2" s="73" t="s">
        <v>99</v>
      </c>
      <c r="B2" s="62">
        <f>'Podnik A'!C6</f>
        <v>2020</v>
      </c>
      <c r="C2" s="62">
        <f>B2+1</f>
        <v>2021</v>
      </c>
      <c r="D2" s="62">
        <f t="shared" ref="D2:AO2" si="0">C2+1</f>
        <v>2022</v>
      </c>
      <c r="E2" s="62">
        <f t="shared" si="0"/>
        <v>2023</v>
      </c>
      <c r="F2" s="62">
        <f t="shared" si="0"/>
        <v>2024</v>
      </c>
      <c r="G2" s="62">
        <f t="shared" si="0"/>
        <v>2025</v>
      </c>
      <c r="H2" s="62">
        <f t="shared" si="0"/>
        <v>2026</v>
      </c>
      <c r="I2" s="62">
        <f t="shared" si="0"/>
        <v>2027</v>
      </c>
      <c r="J2" s="62">
        <f t="shared" si="0"/>
        <v>2028</v>
      </c>
      <c r="K2" s="62">
        <f t="shared" si="0"/>
        <v>2029</v>
      </c>
      <c r="L2" s="62">
        <f t="shared" si="0"/>
        <v>2030</v>
      </c>
      <c r="M2" s="62">
        <f t="shared" si="0"/>
        <v>2031</v>
      </c>
      <c r="N2" s="62">
        <f t="shared" si="0"/>
        <v>2032</v>
      </c>
      <c r="O2" s="62">
        <f t="shared" si="0"/>
        <v>2033</v>
      </c>
      <c r="P2" s="62">
        <f t="shared" si="0"/>
        <v>2034</v>
      </c>
      <c r="Q2" s="62">
        <f t="shared" si="0"/>
        <v>2035</v>
      </c>
      <c r="R2" s="62">
        <f t="shared" si="0"/>
        <v>2036</v>
      </c>
      <c r="S2" s="62">
        <f t="shared" si="0"/>
        <v>2037</v>
      </c>
      <c r="T2" s="62">
        <f t="shared" si="0"/>
        <v>2038</v>
      </c>
      <c r="U2" s="62">
        <f t="shared" si="0"/>
        <v>2039</v>
      </c>
      <c r="V2" s="62">
        <f t="shared" si="0"/>
        <v>2040</v>
      </c>
      <c r="W2" s="62">
        <f t="shared" si="0"/>
        <v>2041</v>
      </c>
      <c r="X2" s="62">
        <f t="shared" si="0"/>
        <v>2042</v>
      </c>
      <c r="Y2" s="62">
        <f t="shared" si="0"/>
        <v>2043</v>
      </c>
      <c r="Z2" s="62">
        <f t="shared" si="0"/>
        <v>2044</v>
      </c>
      <c r="AA2" s="62">
        <f t="shared" si="0"/>
        <v>2045</v>
      </c>
      <c r="AB2" s="62">
        <f t="shared" si="0"/>
        <v>2046</v>
      </c>
      <c r="AC2" s="62">
        <f t="shared" si="0"/>
        <v>2047</v>
      </c>
      <c r="AD2" s="62">
        <f t="shared" si="0"/>
        <v>2048</v>
      </c>
      <c r="AE2" s="62">
        <f t="shared" si="0"/>
        <v>2049</v>
      </c>
      <c r="AF2" s="62">
        <f t="shared" si="0"/>
        <v>2050</v>
      </c>
      <c r="AG2" s="62">
        <f t="shared" si="0"/>
        <v>2051</v>
      </c>
      <c r="AH2" s="62">
        <f t="shared" si="0"/>
        <v>2052</v>
      </c>
      <c r="AI2" s="62">
        <f t="shared" si="0"/>
        <v>2053</v>
      </c>
      <c r="AJ2" s="62">
        <f t="shared" si="0"/>
        <v>2054</v>
      </c>
      <c r="AK2" s="62">
        <f t="shared" si="0"/>
        <v>2055</v>
      </c>
      <c r="AL2" s="62">
        <f t="shared" si="0"/>
        <v>2056</v>
      </c>
      <c r="AM2" s="62">
        <f t="shared" si="0"/>
        <v>2057</v>
      </c>
      <c r="AN2" s="62">
        <f t="shared" si="0"/>
        <v>2058</v>
      </c>
      <c r="AO2" s="62">
        <f t="shared" si="0"/>
        <v>2059</v>
      </c>
      <c r="AP2" s="74"/>
    </row>
    <row r="3" spans="1:42" x14ac:dyDescent="0.25">
      <c r="A3" s="75" t="s">
        <v>100</v>
      </c>
      <c r="B3" s="63">
        <f>B12+B17+B22+B27+B32+B37+B42+B47+B52+B57+B62</f>
        <v>210000</v>
      </c>
      <c r="C3" s="63">
        <f t="shared" ref="C3:AO6" si="1">C12+C17+C22+C27+C32+C37+C42+C47+C52+C57+C62</f>
        <v>0</v>
      </c>
      <c r="D3" s="63">
        <f t="shared" si="1"/>
        <v>0</v>
      </c>
      <c r="E3" s="63">
        <f t="shared" si="1"/>
        <v>0</v>
      </c>
      <c r="F3" s="63">
        <f t="shared" si="1"/>
        <v>0</v>
      </c>
      <c r="G3" s="63">
        <f t="shared" si="1"/>
        <v>0</v>
      </c>
      <c r="H3" s="63">
        <f t="shared" si="1"/>
        <v>0</v>
      </c>
      <c r="I3" s="63">
        <f t="shared" si="1"/>
        <v>25000</v>
      </c>
      <c r="J3" s="63">
        <f t="shared" si="1"/>
        <v>20000</v>
      </c>
      <c r="K3" s="63">
        <f t="shared" si="1"/>
        <v>0</v>
      </c>
      <c r="L3" s="63">
        <f t="shared" si="1"/>
        <v>0</v>
      </c>
      <c r="M3" s="63">
        <f t="shared" si="1"/>
        <v>0</v>
      </c>
      <c r="N3" s="63">
        <f t="shared" si="1"/>
        <v>0</v>
      </c>
      <c r="O3" s="63">
        <f t="shared" si="1"/>
        <v>0</v>
      </c>
      <c r="P3" s="63">
        <f t="shared" si="1"/>
        <v>0</v>
      </c>
      <c r="Q3" s="63">
        <f t="shared" si="1"/>
        <v>0</v>
      </c>
      <c r="R3" s="63">
        <f t="shared" si="1"/>
        <v>0</v>
      </c>
      <c r="S3" s="63">
        <f t="shared" si="1"/>
        <v>0</v>
      </c>
      <c r="T3" s="63">
        <f t="shared" si="1"/>
        <v>0</v>
      </c>
      <c r="U3" s="63">
        <f t="shared" si="1"/>
        <v>0</v>
      </c>
      <c r="V3" s="63">
        <f t="shared" si="1"/>
        <v>0</v>
      </c>
      <c r="W3" s="63">
        <f t="shared" si="1"/>
        <v>0</v>
      </c>
      <c r="X3" s="63">
        <f t="shared" si="1"/>
        <v>0</v>
      </c>
      <c r="Y3" s="63">
        <f t="shared" si="1"/>
        <v>0</v>
      </c>
      <c r="Z3" s="63">
        <f t="shared" si="1"/>
        <v>0</v>
      </c>
      <c r="AA3" s="63">
        <f t="shared" si="1"/>
        <v>0</v>
      </c>
      <c r="AB3" s="63">
        <f t="shared" si="1"/>
        <v>0</v>
      </c>
      <c r="AC3" s="63">
        <f t="shared" si="1"/>
        <v>0</v>
      </c>
      <c r="AD3" s="63">
        <f t="shared" si="1"/>
        <v>0</v>
      </c>
      <c r="AE3" s="63">
        <f t="shared" si="1"/>
        <v>0</v>
      </c>
      <c r="AF3" s="63">
        <f t="shared" si="1"/>
        <v>0</v>
      </c>
      <c r="AG3" s="63">
        <f t="shared" si="1"/>
        <v>0</v>
      </c>
      <c r="AH3" s="63">
        <f t="shared" si="1"/>
        <v>0</v>
      </c>
      <c r="AI3" s="63">
        <f t="shared" si="1"/>
        <v>0</v>
      </c>
      <c r="AJ3" s="63">
        <f t="shared" si="1"/>
        <v>0</v>
      </c>
      <c r="AK3" s="63">
        <f t="shared" si="1"/>
        <v>0</v>
      </c>
      <c r="AL3" s="63">
        <f t="shared" si="1"/>
        <v>0</v>
      </c>
      <c r="AM3" s="63">
        <f t="shared" si="1"/>
        <v>0</v>
      </c>
      <c r="AN3" s="63">
        <f t="shared" si="1"/>
        <v>0</v>
      </c>
      <c r="AO3" s="63">
        <f t="shared" si="1"/>
        <v>0</v>
      </c>
      <c r="AP3" s="76"/>
    </row>
    <row r="4" spans="1:42" x14ac:dyDescent="0.25">
      <c r="A4" s="75" t="s">
        <v>101</v>
      </c>
      <c r="B4" s="63">
        <f t="shared" ref="B4:Q6" si="2">B13+B18+B23+B28+B33+B38+B43+B48+B53+B58+B63</f>
        <v>0</v>
      </c>
      <c r="C4" s="63">
        <f t="shared" si="2"/>
        <v>16695.960742745898</v>
      </c>
      <c r="D4" s="63">
        <f t="shared" si="2"/>
        <v>17530.758779883192</v>
      </c>
      <c r="E4" s="63">
        <f t="shared" si="2"/>
        <v>18407.296718877355</v>
      </c>
      <c r="F4" s="63">
        <f t="shared" si="2"/>
        <v>19327.661554821221</v>
      </c>
      <c r="G4" s="63">
        <f t="shared" si="2"/>
        <v>20294.044632562283</v>
      </c>
      <c r="H4" s="63">
        <f t="shared" si="2"/>
        <v>21308.746864190394</v>
      </c>
      <c r="I4" s="63">
        <f t="shared" si="2"/>
        <v>22374.184207399914</v>
      </c>
      <c r="J4" s="63">
        <f t="shared" si="2"/>
        <v>25480.50779190633</v>
      </c>
      <c r="K4" s="63">
        <f t="shared" si="2"/>
        <v>28344.624680810775</v>
      </c>
      <c r="L4" s="63">
        <f t="shared" si="2"/>
        <v>29761.855914851316</v>
      </c>
      <c r="M4" s="63">
        <f t="shared" si="2"/>
        <v>4053.9879678480993</v>
      </c>
      <c r="N4" s="63">
        <f t="shared" si="2"/>
        <v>4256.6873662403877</v>
      </c>
      <c r="O4" s="63">
        <f t="shared" si="2"/>
        <v>4469.521734552407</v>
      </c>
      <c r="P4" s="63">
        <f t="shared" si="2"/>
        <v>4692.9978212800279</v>
      </c>
      <c r="Q4" s="63">
        <f t="shared" si="2"/>
        <v>4927.6477123440291</v>
      </c>
      <c r="R4" s="63">
        <f t="shared" si="1"/>
        <v>5174.0300979612311</v>
      </c>
      <c r="S4" s="63">
        <f t="shared" si="1"/>
        <v>5432.7316028592923</v>
      </c>
      <c r="T4" s="63">
        <f t="shared" si="1"/>
        <v>2466.7538088658475</v>
      </c>
      <c r="U4" s="63">
        <f t="shared" si="1"/>
        <v>6.9121597334742543E-12</v>
      </c>
      <c r="V4" s="63">
        <f t="shared" si="1"/>
        <v>0</v>
      </c>
      <c r="W4" s="63">
        <f t="shared" si="1"/>
        <v>0</v>
      </c>
      <c r="X4" s="63">
        <f t="shared" si="1"/>
        <v>0</v>
      </c>
      <c r="Y4" s="63">
        <f t="shared" si="1"/>
        <v>0</v>
      </c>
      <c r="Z4" s="63">
        <f t="shared" si="1"/>
        <v>0</v>
      </c>
      <c r="AA4" s="63">
        <f t="shared" si="1"/>
        <v>0</v>
      </c>
      <c r="AB4" s="63">
        <f t="shared" si="1"/>
        <v>0</v>
      </c>
      <c r="AC4" s="63">
        <f t="shared" si="1"/>
        <v>0</v>
      </c>
      <c r="AD4" s="63">
        <f t="shared" si="1"/>
        <v>0</v>
      </c>
      <c r="AE4" s="63">
        <f t="shared" si="1"/>
        <v>0</v>
      </c>
      <c r="AF4" s="63">
        <f t="shared" si="1"/>
        <v>0</v>
      </c>
      <c r="AG4" s="63">
        <f t="shared" si="1"/>
        <v>0</v>
      </c>
      <c r="AH4" s="63">
        <f t="shared" si="1"/>
        <v>0</v>
      </c>
      <c r="AI4" s="63">
        <f t="shared" si="1"/>
        <v>0</v>
      </c>
      <c r="AJ4" s="63">
        <f t="shared" si="1"/>
        <v>0</v>
      </c>
      <c r="AK4" s="63">
        <f t="shared" si="1"/>
        <v>0</v>
      </c>
      <c r="AL4" s="63">
        <f t="shared" si="1"/>
        <v>0</v>
      </c>
      <c r="AM4" s="63">
        <f t="shared" si="1"/>
        <v>0</v>
      </c>
      <c r="AN4" s="63">
        <f t="shared" si="1"/>
        <v>0</v>
      </c>
      <c r="AO4" s="63">
        <f t="shared" si="1"/>
        <v>0</v>
      </c>
      <c r="AP4" s="76"/>
    </row>
    <row r="5" spans="1:42" x14ac:dyDescent="0.25">
      <c r="A5" s="75" t="s">
        <v>102</v>
      </c>
      <c r="B5" s="63">
        <f t="shared" si="2"/>
        <v>0</v>
      </c>
      <c r="C5" s="63">
        <f t="shared" si="1"/>
        <v>10500</v>
      </c>
      <c r="D5" s="63">
        <f t="shared" si="1"/>
        <v>9665.2019628627058</v>
      </c>
      <c r="E5" s="63">
        <f t="shared" si="1"/>
        <v>8788.664023868545</v>
      </c>
      <c r="F5" s="63">
        <f t="shared" si="1"/>
        <v>7868.2991879246783</v>
      </c>
      <c r="G5" s="63">
        <f t="shared" si="1"/>
        <v>6901.9161101836162</v>
      </c>
      <c r="H5" s="63">
        <f t="shared" si="1"/>
        <v>5887.2138785555035</v>
      </c>
      <c r="I5" s="63">
        <f t="shared" si="1"/>
        <v>4821.7765353459827</v>
      </c>
      <c r="J5" s="63">
        <f t="shared" si="1"/>
        <v>4953.0673249759875</v>
      </c>
      <c r="K5" s="63">
        <f t="shared" si="1"/>
        <v>4679.0419353806719</v>
      </c>
      <c r="L5" s="63">
        <f t="shared" si="1"/>
        <v>3261.8107013401323</v>
      </c>
      <c r="M5" s="63">
        <f t="shared" si="1"/>
        <v>1773.7179055975671</v>
      </c>
      <c r="N5" s="63">
        <f t="shared" si="1"/>
        <v>1571.0185072051618</v>
      </c>
      <c r="O5" s="63">
        <f t="shared" si="1"/>
        <v>1358.1841388931425</v>
      </c>
      <c r="P5" s="63">
        <f t="shared" si="1"/>
        <v>1134.7080521655221</v>
      </c>
      <c r="Q5" s="63">
        <f t="shared" si="1"/>
        <v>900.05816110152057</v>
      </c>
      <c r="R5" s="63">
        <f t="shared" si="1"/>
        <v>653.67577548431905</v>
      </c>
      <c r="S5" s="63">
        <f t="shared" si="1"/>
        <v>394.97427058625749</v>
      </c>
      <c r="T5" s="63">
        <f t="shared" si="1"/>
        <v>123.33769044329276</v>
      </c>
      <c r="U5" s="63">
        <f t="shared" si="1"/>
        <v>3.6379788070917132E-13</v>
      </c>
      <c r="V5" s="63">
        <f t="shared" si="1"/>
        <v>0</v>
      </c>
      <c r="W5" s="63">
        <f t="shared" si="1"/>
        <v>0</v>
      </c>
      <c r="X5" s="63">
        <f t="shared" si="1"/>
        <v>0</v>
      </c>
      <c r="Y5" s="63">
        <f t="shared" si="1"/>
        <v>0</v>
      </c>
      <c r="Z5" s="63">
        <f t="shared" si="1"/>
        <v>0</v>
      </c>
      <c r="AA5" s="63">
        <f t="shared" si="1"/>
        <v>0</v>
      </c>
      <c r="AB5" s="63">
        <f t="shared" si="1"/>
        <v>0</v>
      </c>
      <c r="AC5" s="63">
        <f t="shared" si="1"/>
        <v>0</v>
      </c>
      <c r="AD5" s="63">
        <f t="shared" si="1"/>
        <v>0</v>
      </c>
      <c r="AE5" s="63">
        <f t="shared" si="1"/>
        <v>0</v>
      </c>
      <c r="AF5" s="63">
        <f t="shared" si="1"/>
        <v>0</v>
      </c>
      <c r="AG5" s="63">
        <f t="shared" si="1"/>
        <v>0</v>
      </c>
      <c r="AH5" s="63">
        <f t="shared" si="1"/>
        <v>0</v>
      </c>
      <c r="AI5" s="63">
        <f t="shared" si="1"/>
        <v>0</v>
      </c>
      <c r="AJ5" s="63">
        <f t="shared" si="1"/>
        <v>0</v>
      </c>
      <c r="AK5" s="63">
        <f t="shared" si="1"/>
        <v>0</v>
      </c>
      <c r="AL5" s="63">
        <f t="shared" si="1"/>
        <v>0</v>
      </c>
      <c r="AM5" s="63">
        <f t="shared" si="1"/>
        <v>0</v>
      </c>
      <c r="AN5" s="63">
        <f t="shared" si="1"/>
        <v>0</v>
      </c>
      <c r="AO5" s="63">
        <f t="shared" si="1"/>
        <v>0</v>
      </c>
      <c r="AP5" s="76"/>
    </row>
    <row r="6" spans="1:42" x14ac:dyDescent="0.25">
      <c r="A6" s="75" t="s">
        <v>103</v>
      </c>
      <c r="B6" s="63">
        <f t="shared" si="2"/>
        <v>0</v>
      </c>
      <c r="C6" s="63">
        <f t="shared" si="1"/>
        <v>27195.960742745898</v>
      </c>
      <c r="D6" s="63">
        <f t="shared" si="1"/>
        <v>27195.960742745898</v>
      </c>
      <c r="E6" s="63">
        <f t="shared" si="1"/>
        <v>27195.960742745898</v>
      </c>
      <c r="F6" s="63">
        <f t="shared" si="1"/>
        <v>27195.960742745898</v>
      </c>
      <c r="G6" s="63">
        <f t="shared" si="1"/>
        <v>27195.960742745898</v>
      </c>
      <c r="H6" s="63">
        <f t="shared" si="1"/>
        <v>27195.960742745898</v>
      </c>
      <c r="I6" s="63">
        <f t="shared" si="1"/>
        <v>27195.960742745898</v>
      </c>
      <c r="J6" s="63">
        <f t="shared" si="1"/>
        <v>30433.575116882315</v>
      </c>
      <c r="K6" s="63">
        <f t="shared" si="1"/>
        <v>33023.666616191447</v>
      </c>
      <c r="L6" s="63">
        <f t="shared" si="1"/>
        <v>33023.666616191447</v>
      </c>
      <c r="M6" s="63">
        <f t="shared" si="1"/>
        <v>5827.7058734456659</v>
      </c>
      <c r="N6" s="63">
        <f t="shared" si="1"/>
        <v>5827.7058734455495</v>
      </c>
      <c r="O6" s="63">
        <f t="shared" si="1"/>
        <v>5827.7058734455495</v>
      </c>
      <c r="P6" s="63">
        <f t="shared" si="1"/>
        <v>5827.7058734455495</v>
      </c>
      <c r="Q6" s="63">
        <f t="shared" si="1"/>
        <v>5827.7058734455495</v>
      </c>
      <c r="R6" s="63">
        <f t="shared" si="1"/>
        <v>5827.7058734455495</v>
      </c>
      <c r="S6" s="63">
        <f t="shared" si="1"/>
        <v>5827.7058734455495</v>
      </c>
      <c r="T6" s="63">
        <f t="shared" si="1"/>
        <v>2590.0914993091405</v>
      </c>
      <c r="U6" s="63">
        <f t="shared" si="1"/>
        <v>7.2759576141834259E-12</v>
      </c>
      <c r="V6" s="63">
        <f t="shared" si="1"/>
        <v>0</v>
      </c>
      <c r="W6" s="63">
        <f t="shared" si="1"/>
        <v>0</v>
      </c>
      <c r="X6" s="63">
        <f t="shared" si="1"/>
        <v>0</v>
      </c>
      <c r="Y6" s="63">
        <f t="shared" si="1"/>
        <v>0</v>
      </c>
      <c r="Z6" s="63">
        <f t="shared" si="1"/>
        <v>0</v>
      </c>
      <c r="AA6" s="63">
        <f t="shared" si="1"/>
        <v>0</v>
      </c>
      <c r="AB6" s="63">
        <f t="shared" si="1"/>
        <v>0</v>
      </c>
      <c r="AC6" s="63">
        <f t="shared" si="1"/>
        <v>0</v>
      </c>
      <c r="AD6" s="63">
        <f t="shared" si="1"/>
        <v>0</v>
      </c>
      <c r="AE6" s="63">
        <f t="shared" si="1"/>
        <v>0</v>
      </c>
      <c r="AF6" s="63">
        <f t="shared" si="1"/>
        <v>0</v>
      </c>
      <c r="AG6" s="63">
        <f t="shared" si="1"/>
        <v>0</v>
      </c>
      <c r="AH6" s="63">
        <f t="shared" si="1"/>
        <v>0</v>
      </c>
      <c r="AI6" s="63">
        <f t="shared" si="1"/>
        <v>0</v>
      </c>
      <c r="AJ6" s="63">
        <f t="shared" si="1"/>
        <v>0</v>
      </c>
      <c r="AK6" s="63">
        <f t="shared" si="1"/>
        <v>0</v>
      </c>
      <c r="AL6" s="63">
        <f t="shared" si="1"/>
        <v>0</v>
      </c>
      <c r="AM6" s="63">
        <f t="shared" si="1"/>
        <v>0</v>
      </c>
      <c r="AN6" s="63">
        <f t="shared" si="1"/>
        <v>0</v>
      </c>
      <c r="AO6" s="63">
        <f t="shared" si="1"/>
        <v>0</v>
      </c>
      <c r="AP6" s="76"/>
    </row>
    <row r="7" spans="1:42" x14ac:dyDescent="0.25">
      <c r="A7" s="77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76"/>
    </row>
    <row r="8" spans="1:42" x14ac:dyDescent="0.25">
      <c r="A8" s="77" t="s">
        <v>104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76"/>
    </row>
    <row r="9" spans="1:42" x14ac:dyDescent="0.25">
      <c r="A9" s="77" t="s">
        <v>105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76"/>
    </row>
    <row r="10" spans="1:42" x14ac:dyDescent="0.25">
      <c r="A10" s="77" t="s">
        <v>106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76"/>
    </row>
    <row r="11" spans="1:42" x14ac:dyDescent="0.25">
      <c r="A11" s="77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76"/>
    </row>
    <row r="12" spans="1:42" x14ac:dyDescent="0.25">
      <c r="A12" s="78" t="s">
        <v>100</v>
      </c>
      <c r="B12" s="65">
        <v>210000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76"/>
    </row>
    <row r="13" spans="1:42" x14ac:dyDescent="0.25">
      <c r="A13" s="78" t="s">
        <v>101</v>
      </c>
      <c r="B13" s="66"/>
      <c r="C13" s="66">
        <f>-($C16+C14)</f>
        <v>16695.960742745898</v>
      </c>
      <c r="D13" s="66">
        <f>IF($B12-SUM($C13:C13)&lt;-($C16+D14),$B12-SUM($C13:C13)-D14,-($C16+D14))</f>
        <v>17530.758779883192</v>
      </c>
      <c r="E13" s="66">
        <f>IF($B12-SUM($C13:D13)&lt;-($C16+E14),$B12-SUM($C13:D13)-E14,-($C16+E14))</f>
        <v>18407.296718877355</v>
      </c>
      <c r="F13" s="66">
        <f>IF($B12-SUM($C13:E13)&lt;-($C16+F14),$B12-SUM($C13:E13)-F14,-($C16+F14))</f>
        <v>19327.661554821221</v>
      </c>
      <c r="G13" s="66">
        <f>IF($B12-SUM($C13:F13)&lt;-($C16+G14),$B12-SUM($C13:F13)-G14,-($C16+G14))</f>
        <v>20294.044632562283</v>
      </c>
      <c r="H13" s="66">
        <f>IF($B12-SUM($C13:G13)&lt;-($C16+H14),$B12-SUM($C13:G13)-H14,-($C16+H14))</f>
        <v>21308.746864190394</v>
      </c>
      <c r="I13" s="66">
        <f>IF($B12-SUM($C13:H13)&lt;-($C16+I14),$B12-SUM($C13:H13)-I14,-($C16+I14))</f>
        <v>22374.184207399914</v>
      </c>
      <c r="J13" s="66">
        <f>IF($B12-SUM($C13:I13)&lt;-($C16+J14),$B12-SUM($C13:I13)-J14,-($C16+J14))</f>
        <v>23492.893417769912</v>
      </c>
      <c r="K13" s="66">
        <f>IF($B12-SUM($C13:J13)&lt;-($C16+K14),$B12-SUM($C13:J13)-K14,-($C16+K14))</f>
        <v>24667.538088658406</v>
      </c>
      <c r="L13" s="66">
        <f>IF($B12-SUM($C13:K13)&lt;-($C16+L14),$B12-SUM($C13:K13)-L14,-($C16+L14))</f>
        <v>25900.914993091326</v>
      </c>
      <c r="M13" s="66">
        <f>IF($B12-SUM($C13:L13)&lt;-($C16+M14),$B12-SUM($C13:L13)-M14,-($C16+M14))</f>
        <v>1.1059455573558807E-10</v>
      </c>
      <c r="N13" s="66">
        <f>IF($B12-SUM($C13:M13)&lt;-($C16+N14),$B12-SUM($C13:M13)-N14,-($C16+N14))</f>
        <v>0</v>
      </c>
      <c r="O13" s="66">
        <f>IF($B12-SUM($C13:N13)&lt;-($C16+O14),$B12-SUM($C13:N13)-O14,-($C16+O14))</f>
        <v>0</v>
      </c>
      <c r="P13" s="66">
        <f>IF($B12-SUM($C13:O13)&lt;-($C16+P14),$B12-SUM($C13:O13)-P14,-($C16+P14))</f>
        <v>0</v>
      </c>
      <c r="Q13" s="66">
        <f>IF($B12-SUM($C13:P13)&lt;-($C16+Q14),$B12-SUM($C13:P13)-Q14,-($C16+Q14))</f>
        <v>0</v>
      </c>
      <c r="R13" s="66">
        <f>IF($B12-SUM($C13:Q13)&lt;-($C16+R14),$B12-SUM($C13:Q13)-R14,-($C16+R14))</f>
        <v>0</v>
      </c>
      <c r="S13" s="66">
        <f>IF($B12-SUM($C13:R13)&lt;-($C16+S14),$B12-SUM($C13:R13)-S14,-($C16+S14))</f>
        <v>0</v>
      </c>
      <c r="T13" s="66">
        <f>IF($B12-SUM($C13:S13)&lt;-($C16+T14),$B12-SUM($C13:S13)-T14,-($C16+T14))</f>
        <v>0</v>
      </c>
      <c r="U13" s="66">
        <f>IF($B12-SUM($C13:T13)&lt;-($C16+U14),$B12-SUM($C13:T13)-U14,-($C16+U14))</f>
        <v>0</v>
      </c>
      <c r="V13" s="66">
        <f>IF($B12-SUM($C13:U13)&lt;-($C16+V14),$B12-SUM($C13:U13)-V14,-($C16+V14))</f>
        <v>0</v>
      </c>
      <c r="W13" s="66">
        <f>IF($B12-SUM($C13:V13)&lt;-($C16+W14),$B12-SUM($C13:V13)-W14,-($C16+W14))</f>
        <v>0</v>
      </c>
      <c r="X13" s="66">
        <f>IF($B12-SUM($C13:W13)&lt;-($C16+X14),$B12-SUM($C13:W13)-X14,-($C16+X14))</f>
        <v>0</v>
      </c>
      <c r="Y13" s="66">
        <f>IF($B12-SUM($C13:X13)&lt;-($C16+Y14),$B12-SUM($C13:X13)-Y14,-($C16+Y14))</f>
        <v>0</v>
      </c>
      <c r="Z13" s="66">
        <f>IF($B12-SUM($C13:Y13)&lt;-($C16+Z14),$B12-SUM($C13:Y13)-Z14,-($C16+Z14))</f>
        <v>0</v>
      </c>
      <c r="AA13" s="66">
        <f>IF($B12-SUM($C13:Z13)&lt;-($C16+AA14),$B12-SUM($C13:Z13)-AA14,-($C16+AA14))</f>
        <v>0</v>
      </c>
      <c r="AB13" s="66">
        <f>IF($B12-SUM($C13:AA13)&lt;-($C16+AB14),$B12-SUM($C13:AA13)-AB14,-($C16+AB14))</f>
        <v>0</v>
      </c>
      <c r="AC13" s="66">
        <f>IF($B12-SUM($C13:AB13)&lt;-($C16+AC14),$B12-SUM($C13:AB13)-AC14,-($C16+AC14))</f>
        <v>0</v>
      </c>
      <c r="AD13" s="66">
        <f>IF($B12-SUM($C13:AC13)&lt;-($C16+AD14),$B12-SUM($C13:AC13)-AD14,-($C16+AD14))</f>
        <v>0</v>
      </c>
      <c r="AE13" s="66">
        <f>IF($B12-SUM($C13:AD13)&lt;-($C16+AE14),$B12-SUM($C13:AD13)-AE14,-($C16+AE14))</f>
        <v>0</v>
      </c>
      <c r="AF13" s="66">
        <f>IF($B12-SUM($C13:AE13)&lt;-($C16+AF14),$B12-SUM($C13:AE13)-AF14,-($C16+AF14))</f>
        <v>0</v>
      </c>
      <c r="AG13" s="66">
        <f>IF($B12-SUM($C13:AF13)&lt;-($C16+AG14),$B12-SUM($C13:AF13)-AG14,-($C16+AG14))</f>
        <v>0</v>
      </c>
      <c r="AH13" s="66">
        <f>IF($B12-SUM($C13:AG13)&lt;-($C16+AH14),$B12-SUM($C13:AG13)-AH14,-($C16+AH14))</f>
        <v>0</v>
      </c>
      <c r="AI13" s="66">
        <f>IF($B12-SUM($C13:AH13)&lt;-($C16+AI14),$B12-SUM($C13:AH13)-AI14,-($C16+AI14))</f>
        <v>0</v>
      </c>
      <c r="AJ13" s="66">
        <f>IF($B12-SUM($C13:AI13)&lt;-($C16+AJ14),$B12-SUM($C13:AI13)-AJ14,-($C16+AJ14))</f>
        <v>0</v>
      </c>
      <c r="AK13" s="66">
        <f>IF($B12-SUM($C13:AJ13)&lt;-($C16+AK14),$B12-SUM($C13:AJ13)-AK14,-($C16+AK14))</f>
        <v>0</v>
      </c>
      <c r="AL13" s="66">
        <f>IF($B12-SUM($C13:AK13)&lt;-($C16+AL14),$B12-SUM($C13:AK13)-AL14,-($C16+AL14))</f>
        <v>0</v>
      </c>
      <c r="AM13" s="66">
        <f>IF($B12-SUM($C13:AL13)&lt;-($C16+AM14),$B12-SUM($C13:AL13)-AM14,-($C16+AM14))</f>
        <v>0</v>
      </c>
      <c r="AN13" s="66">
        <f>IF($B12-SUM($C13:AM13)&lt;-($C16+AN14),$B12-SUM($C13:AM13)-AN14,-($C16+AN14))</f>
        <v>0</v>
      </c>
      <c r="AO13" s="66">
        <f>IF($B12-SUM($C13:AN13)&lt;-($C16+AO14),$B12-SUM($C13:AN13)-AO14,-($C16+AO14))</f>
        <v>0</v>
      </c>
      <c r="AP13" s="76"/>
    </row>
    <row r="14" spans="1:42" x14ac:dyDescent="0.25">
      <c r="A14" s="78" t="s">
        <v>102</v>
      </c>
      <c r="B14" s="66"/>
      <c r="C14" s="66">
        <f>B12*A16</f>
        <v>10500</v>
      </c>
      <c r="D14" s="66">
        <f>($B12-SUM($C13:C13))*$A16</f>
        <v>9665.2019628627058</v>
      </c>
      <c r="E14" s="66">
        <f>($B12-SUM($C13:D13))*$A16</f>
        <v>8788.664023868545</v>
      </c>
      <c r="F14" s="66">
        <f>($B12-SUM($C13:E13))*$A16</f>
        <v>7868.2991879246783</v>
      </c>
      <c r="G14" s="66">
        <f>($B12-SUM($C13:F13))*$A16</f>
        <v>6901.9161101836162</v>
      </c>
      <c r="H14" s="66">
        <f>($B12-SUM($C13:G13))*$A16</f>
        <v>5887.2138785555035</v>
      </c>
      <c r="I14" s="66">
        <f>($B12-SUM($C13:H13))*$A16</f>
        <v>4821.7765353459827</v>
      </c>
      <c r="J14" s="66">
        <f>($B12-SUM($C13:I13))*$A16</f>
        <v>3703.0673249759875</v>
      </c>
      <c r="K14" s="66">
        <f>($B12-SUM($C13:J13))*$A16</f>
        <v>2528.4226540874924</v>
      </c>
      <c r="L14" s="66">
        <f>($B12-SUM($C13:K13))*$A16</f>
        <v>1295.0457496545714</v>
      </c>
      <c r="M14" s="66">
        <f>($B12-SUM($C13:L13))*$A16</f>
        <v>5.820766091346741E-12</v>
      </c>
      <c r="N14" s="66">
        <f>($B12-SUM($C13:M13))*$A16</f>
        <v>0</v>
      </c>
      <c r="O14" s="66">
        <f>($B12-SUM($C13:N13))*$A16</f>
        <v>0</v>
      </c>
      <c r="P14" s="66">
        <f>($B12-SUM($C13:O13))*$A16</f>
        <v>0</v>
      </c>
      <c r="Q14" s="66">
        <f>($B12-SUM($C13:P13))*$A16</f>
        <v>0</v>
      </c>
      <c r="R14" s="66">
        <f>($B12-SUM($C13:Q13))*$A16</f>
        <v>0</v>
      </c>
      <c r="S14" s="66">
        <f>($B12-SUM($C13:R13))*$A16</f>
        <v>0</v>
      </c>
      <c r="T14" s="66">
        <f>($B12-SUM($C13:S13))*$A16</f>
        <v>0</v>
      </c>
      <c r="U14" s="66">
        <f>($B12-SUM($C13:T13))*$A16</f>
        <v>0</v>
      </c>
      <c r="V14" s="66">
        <f>($B12-SUM($C13:U13))*$A16</f>
        <v>0</v>
      </c>
      <c r="W14" s="66">
        <f>($B12-SUM($C13:V13))*$A16</f>
        <v>0</v>
      </c>
      <c r="X14" s="66">
        <f>($B12-SUM($C13:W13))*$A16</f>
        <v>0</v>
      </c>
      <c r="Y14" s="66">
        <f>($B12-SUM($C13:X13))*$A16</f>
        <v>0</v>
      </c>
      <c r="Z14" s="66">
        <f>($B12-SUM($C13:Y13))*$A16</f>
        <v>0</v>
      </c>
      <c r="AA14" s="66">
        <f>($B12-SUM($C13:Z13))*$A16</f>
        <v>0</v>
      </c>
      <c r="AB14" s="66">
        <f>($B12-SUM($C13:AA13))*$A16</f>
        <v>0</v>
      </c>
      <c r="AC14" s="66">
        <f>($B12-SUM($C13:AB13))*$A16</f>
        <v>0</v>
      </c>
      <c r="AD14" s="66">
        <f>($B12-SUM($C13:AC13))*$A16</f>
        <v>0</v>
      </c>
      <c r="AE14" s="66">
        <f>($B12-SUM($C13:AD13))*$A16</f>
        <v>0</v>
      </c>
      <c r="AF14" s="66">
        <f>($B12-SUM($C13:AE13))*$A16</f>
        <v>0</v>
      </c>
      <c r="AG14" s="66">
        <f>($B12-SUM($C13:AF13))*$A16</f>
        <v>0</v>
      </c>
      <c r="AH14" s="66">
        <f>($B12-SUM($C13:AG13))*$A16</f>
        <v>0</v>
      </c>
      <c r="AI14" s="66">
        <f>($B12-SUM($C13:AH13))*$A16</f>
        <v>0</v>
      </c>
      <c r="AJ14" s="66">
        <f>($B12-SUM($C13:AI13))*$A16</f>
        <v>0</v>
      </c>
      <c r="AK14" s="66">
        <f>($B12-SUM($C13:AJ13))*$A16</f>
        <v>0</v>
      </c>
      <c r="AL14" s="66">
        <f>($B12-SUM($C13:AK13))*$A16</f>
        <v>0</v>
      </c>
      <c r="AM14" s="66">
        <f>($B12-SUM($C13:AL13))*$A16</f>
        <v>0</v>
      </c>
      <c r="AN14" s="66">
        <f>($B12-SUM($C13:AM13))*$A16</f>
        <v>0</v>
      </c>
      <c r="AO14" s="66">
        <f>($B12-SUM($C13:AN13))*$A16</f>
        <v>0</v>
      </c>
      <c r="AP14" s="76"/>
    </row>
    <row r="15" spans="1:42" x14ac:dyDescent="0.25">
      <c r="A15" s="75" t="s">
        <v>103</v>
      </c>
      <c r="B15" s="67">
        <f>B13+B14</f>
        <v>0</v>
      </c>
      <c r="C15" s="67">
        <f t="shared" ref="C15:AO15" si="3">C13+C14</f>
        <v>27195.960742745898</v>
      </c>
      <c r="D15" s="67">
        <f t="shared" si="3"/>
        <v>27195.960742745898</v>
      </c>
      <c r="E15" s="67">
        <f t="shared" si="3"/>
        <v>27195.960742745898</v>
      </c>
      <c r="F15" s="67">
        <f t="shared" si="3"/>
        <v>27195.960742745898</v>
      </c>
      <c r="G15" s="67">
        <f t="shared" si="3"/>
        <v>27195.960742745898</v>
      </c>
      <c r="H15" s="67">
        <f t="shared" si="3"/>
        <v>27195.960742745898</v>
      </c>
      <c r="I15" s="67">
        <f t="shared" si="3"/>
        <v>27195.960742745898</v>
      </c>
      <c r="J15" s="67">
        <f t="shared" si="3"/>
        <v>27195.960742745898</v>
      </c>
      <c r="K15" s="67">
        <f t="shared" si="3"/>
        <v>27195.960742745898</v>
      </c>
      <c r="L15" s="67">
        <f t="shared" si="3"/>
        <v>27195.960742745898</v>
      </c>
      <c r="M15" s="67">
        <f t="shared" si="3"/>
        <v>1.1641532182693481E-10</v>
      </c>
      <c r="N15" s="67">
        <f t="shared" si="3"/>
        <v>0</v>
      </c>
      <c r="O15" s="67">
        <f t="shared" si="3"/>
        <v>0</v>
      </c>
      <c r="P15" s="67">
        <f t="shared" si="3"/>
        <v>0</v>
      </c>
      <c r="Q15" s="67">
        <f t="shared" si="3"/>
        <v>0</v>
      </c>
      <c r="R15" s="67">
        <f t="shared" si="3"/>
        <v>0</v>
      </c>
      <c r="S15" s="67">
        <f t="shared" si="3"/>
        <v>0</v>
      </c>
      <c r="T15" s="67">
        <f t="shared" si="3"/>
        <v>0</v>
      </c>
      <c r="U15" s="67">
        <f t="shared" si="3"/>
        <v>0</v>
      </c>
      <c r="V15" s="67">
        <f t="shared" si="3"/>
        <v>0</v>
      </c>
      <c r="W15" s="67">
        <f t="shared" si="3"/>
        <v>0</v>
      </c>
      <c r="X15" s="67">
        <f t="shared" si="3"/>
        <v>0</v>
      </c>
      <c r="Y15" s="67">
        <f t="shared" si="3"/>
        <v>0</v>
      </c>
      <c r="Z15" s="67">
        <f t="shared" si="3"/>
        <v>0</v>
      </c>
      <c r="AA15" s="67">
        <f t="shared" si="3"/>
        <v>0</v>
      </c>
      <c r="AB15" s="67">
        <f t="shared" si="3"/>
        <v>0</v>
      </c>
      <c r="AC15" s="67">
        <f t="shared" si="3"/>
        <v>0</v>
      </c>
      <c r="AD15" s="67">
        <f t="shared" si="3"/>
        <v>0</v>
      </c>
      <c r="AE15" s="67">
        <f t="shared" si="3"/>
        <v>0</v>
      </c>
      <c r="AF15" s="67">
        <f t="shared" si="3"/>
        <v>0</v>
      </c>
      <c r="AG15" s="67">
        <f t="shared" si="3"/>
        <v>0</v>
      </c>
      <c r="AH15" s="67">
        <f t="shared" si="3"/>
        <v>0</v>
      </c>
      <c r="AI15" s="67">
        <f t="shared" si="3"/>
        <v>0</v>
      </c>
      <c r="AJ15" s="67">
        <f t="shared" si="3"/>
        <v>0</v>
      </c>
      <c r="AK15" s="67">
        <f t="shared" si="3"/>
        <v>0</v>
      </c>
      <c r="AL15" s="67">
        <f t="shared" si="3"/>
        <v>0</v>
      </c>
      <c r="AM15" s="67">
        <f t="shared" si="3"/>
        <v>0</v>
      </c>
      <c r="AN15" s="67">
        <f t="shared" si="3"/>
        <v>0</v>
      </c>
      <c r="AO15" s="67">
        <f t="shared" si="3"/>
        <v>0</v>
      </c>
      <c r="AP15" s="76"/>
    </row>
    <row r="16" spans="1:42" x14ac:dyDescent="0.25">
      <c r="A16" s="79">
        <v>0.05</v>
      </c>
      <c r="B16" s="68">
        <v>10</v>
      </c>
      <c r="C16" s="69">
        <f>IF(B16="",0,PMT(A16,B16,B12))</f>
        <v>-27195.960742745898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76"/>
    </row>
    <row r="17" spans="1:42" hidden="1" outlineLevel="2" x14ac:dyDescent="0.25">
      <c r="A17" s="78" t="s">
        <v>100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76"/>
    </row>
    <row r="18" spans="1:42" hidden="1" outlineLevel="2" x14ac:dyDescent="0.25">
      <c r="A18" s="78" t="s">
        <v>101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76"/>
    </row>
    <row r="19" spans="1:42" hidden="1" outlineLevel="2" x14ac:dyDescent="0.25">
      <c r="A19" s="78" t="s">
        <v>102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76"/>
    </row>
    <row r="20" spans="1:42" hidden="1" outlineLevel="2" x14ac:dyDescent="0.25">
      <c r="A20" s="75" t="s">
        <v>103</v>
      </c>
      <c r="B20" s="67">
        <f>B18+B19</f>
        <v>0</v>
      </c>
      <c r="C20" s="67">
        <f t="shared" ref="C20" si="4">C18+C19</f>
        <v>0</v>
      </c>
      <c r="D20" s="67">
        <f t="shared" ref="D20" si="5">D18+D19</f>
        <v>0</v>
      </c>
      <c r="E20" s="67">
        <f t="shared" ref="E20" si="6">E18+E19</f>
        <v>0</v>
      </c>
      <c r="F20" s="67">
        <f t="shared" ref="F20" si="7">F18+F19</f>
        <v>0</v>
      </c>
      <c r="G20" s="67">
        <f t="shared" ref="G20" si="8">G18+G19</f>
        <v>0</v>
      </c>
      <c r="H20" s="67">
        <f t="shared" ref="H20" si="9">H18+H19</f>
        <v>0</v>
      </c>
      <c r="I20" s="67">
        <f t="shared" ref="I20" si="10">I18+I19</f>
        <v>0</v>
      </c>
      <c r="J20" s="67">
        <f t="shared" ref="J20" si="11">J18+J19</f>
        <v>0</v>
      </c>
      <c r="K20" s="67">
        <f t="shared" ref="K20" si="12">K18+K19</f>
        <v>0</v>
      </c>
      <c r="L20" s="67">
        <f t="shared" ref="L20" si="13">L18+L19</f>
        <v>0</v>
      </c>
      <c r="M20" s="67">
        <f t="shared" ref="M20" si="14">M18+M19</f>
        <v>0</v>
      </c>
      <c r="N20" s="67">
        <f t="shared" ref="N20" si="15">N18+N19</f>
        <v>0</v>
      </c>
      <c r="O20" s="67">
        <f t="shared" ref="O20" si="16">O18+O19</f>
        <v>0</v>
      </c>
      <c r="P20" s="67">
        <f t="shared" ref="P20" si="17">P18+P19</f>
        <v>0</v>
      </c>
      <c r="Q20" s="67">
        <f t="shared" ref="Q20" si="18">Q18+Q19</f>
        <v>0</v>
      </c>
      <c r="R20" s="67">
        <f t="shared" ref="R20" si="19">R18+R19</f>
        <v>0</v>
      </c>
      <c r="S20" s="67">
        <f t="shared" ref="S20" si="20">S18+S19</f>
        <v>0</v>
      </c>
      <c r="T20" s="67">
        <f t="shared" ref="T20" si="21">T18+T19</f>
        <v>0</v>
      </c>
      <c r="U20" s="67">
        <f t="shared" ref="U20" si="22">U18+U19</f>
        <v>0</v>
      </c>
      <c r="V20" s="67">
        <f t="shared" ref="V20" si="23">V18+V19</f>
        <v>0</v>
      </c>
      <c r="W20" s="67">
        <f t="shared" ref="W20" si="24">W18+W19</f>
        <v>0</v>
      </c>
      <c r="X20" s="67">
        <f t="shared" ref="X20" si="25">X18+X19</f>
        <v>0</v>
      </c>
      <c r="Y20" s="67">
        <f t="shared" ref="Y20" si="26">Y18+Y19</f>
        <v>0</v>
      </c>
      <c r="Z20" s="67">
        <f t="shared" ref="Z20" si="27">Z18+Z19</f>
        <v>0</v>
      </c>
      <c r="AA20" s="67">
        <f t="shared" ref="AA20" si="28">AA18+AA19</f>
        <v>0</v>
      </c>
      <c r="AB20" s="67">
        <f t="shared" ref="AB20" si="29">AB18+AB19</f>
        <v>0</v>
      </c>
      <c r="AC20" s="67">
        <f t="shared" ref="AC20" si="30">AC18+AC19</f>
        <v>0</v>
      </c>
      <c r="AD20" s="67">
        <f t="shared" ref="AD20" si="31">AD18+AD19</f>
        <v>0</v>
      </c>
      <c r="AE20" s="67">
        <f t="shared" ref="AE20" si="32">AE18+AE19</f>
        <v>0</v>
      </c>
      <c r="AF20" s="67">
        <f t="shared" ref="AF20" si="33">AF18+AF19</f>
        <v>0</v>
      </c>
      <c r="AG20" s="67">
        <f t="shared" ref="AG20" si="34">AG18+AG19</f>
        <v>0</v>
      </c>
      <c r="AH20" s="67">
        <f t="shared" ref="AH20" si="35">AH18+AH19</f>
        <v>0</v>
      </c>
      <c r="AI20" s="67">
        <f t="shared" ref="AI20" si="36">AI18+AI19</f>
        <v>0</v>
      </c>
      <c r="AJ20" s="67">
        <f t="shared" ref="AJ20" si="37">AJ18+AJ19</f>
        <v>0</v>
      </c>
      <c r="AK20" s="67">
        <f t="shared" ref="AK20" si="38">AK18+AK19</f>
        <v>0</v>
      </c>
      <c r="AL20" s="67">
        <f t="shared" ref="AL20" si="39">AL18+AL19</f>
        <v>0</v>
      </c>
      <c r="AM20" s="67">
        <f t="shared" ref="AM20" si="40">AM18+AM19</f>
        <v>0</v>
      </c>
      <c r="AN20" s="67">
        <f t="shared" ref="AN20" si="41">AN18+AN19</f>
        <v>0</v>
      </c>
      <c r="AO20" s="67">
        <f t="shared" ref="AO20" si="42">AO18+AO19</f>
        <v>0</v>
      </c>
      <c r="AP20" s="76"/>
    </row>
    <row r="21" spans="1:42" collapsed="1" x14ac:dyDescent="0.25">
      <c r="A21" s="80" t="s">
        <v>107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76"/>
    </row>
    <row r="22" spans="1:42" hidden="1" outlineLevel="1" x14ac:dyDescent="0.25">
      <c r="A22" s="78" t="s">
        <v>100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76"/>
    </row>
    <row r="23" spans="1:42" hidden="1" outlineLevel="1" x14ac:dyDescent="0.25">
      <c r="A23" s="78" t="s">
        <v>101</v>
      </c>
      <c r="B23" s="66"/>
      <c r="C23" s="66"/>
      <c r="D23" s="66"/>
      <c r="E23" s="66"/>
      <c r="F23" s="66"/>
      <c r="G23" s="66"/>
      <c r="H23" s="66"/>
      <c r="I23" s="66">
        <f>-($C26+I24)</f>
        <v>0</v>
      </c>
      <c r="J23" s="66">
        <f>IF((SUM($B22:$AO22)-SUM($C23:I23))&lt;-($C26+J24),SUM($B22:$AO22)-SUM($C23:I23)-J24,-($C26+J24))</f>
        <v>0</v>
      </c>
      <c r="K23" s="66">
        <f>IF((SUM($B22:$AO22)-SUM($C23:J23))&lt;-($C26+K24),SUM($B22:$AO22)-SUM($C23:J23)-K24,-($C26+K24))</f>
        <v>0</v>
      </c>
      <c r="L23" s="66">
        <f>IF((SUM($B22:$AO22)-SUM($C23:K23))&lt;-($C26+L24),SUM($B22:$AO22)-SUM($C23:K23)-L24,-($C26+L24))</f>
        <v>0</v>
      </c>
      <c r="M23" s="66">
        <f>IF((SUM($B22:$AO22)-SUM($C23:L23))&lt;-($C26+M24),SUM($B22:$AO22)-SUM($C23:L23)-M24,-($C26+M24))</f>
        <v>0</v>
      </c>
      <c r="N23" s="66">
        <f>IF((SUM($B22:$AO22)-SUM($C23:M23))&lt;-($C26+N24),SUM($B22:$AO22)-SUM($C23:M23)-N24,-($C26+N24))</f>
        <v>0</v>
      </c>
      <c r="O23" s="66">
        <f>IF((SUM($B22:$AO22)-SUM($C23:N23))&lt;-($C26+O24),SUM($B22:$AO22)-SUM($C23:N23)-O24,-($C26+O24))</f>
        <v>0</v>
      </c>
      <c r="P23" s="66">
        <f>IF((SUM($B22:$AO22)-SUM($C23:O23))&lt;-($C26+P24),SUM($B22:$AO22)-SUM($C23:O23)-P24,-($C26+P24))</f>
        <v>0</v>
      </c>
      <c r="Q23" s="66">
        <f>IF((SUM($B22:$AO22)-SUM($C23:P23))&lt;-($C26+Q24),SUM($B22:$AO22)-SUM($C23:P23)-Q24,-($C26+Q24))</f>
        <v>0</v>
      </c>
      <c r="R23" s="66">
        <f>IF((SUM($B22:$AO22)-SUM($C23:Q23))&lt;-($C26+R24),SUM($B22:$AO22)-SUM($C23:Q23)-R24,-($C26+R24))</f>
        <v>0</v>
      </c>
      <c r="S23" s="66">
        <f>IF((SUM($B22:$AO22)-SUM($C23:R23))&lt;-($C26+S24),SUM($B22:$AO22)-SUM($C23:R23)-S24,-($C26+S24))</f>
        <v>0</v>
      </c>
      <c r="T23" s="66">
        <f>IF((SUM($B22:$AO22)-SUM($C23:S23))&lt;-($C26+T24),SUM($B22:$AO22)-SUM($C23:S23)-T24,-($C26+T24))</f>
        <v>0</v>
      </c>
      <c r="U23" s="66">
        <f>IF((SUM($B22:$AO22)-SUM($C23:T23))&lt;-($C26+U24),SUM($B22:$AO22)-SUM($C23:T23)-U24,-($C26+U24))</f>
        <v>0</v>
      </c>
      <c r="V23" s="66">
        <f>IF((SUM($B22:$AO22)-SUM($C23:U23))&lt;-($C26+V24),SUM($B22:$AO22)-SUM($C23:U23)-V24,-($C26+V24))</f>
        <v>0</v>
      </c>
      <c r="W23" s="66">
        <f>IF((SUM($B22:$AO22)-SUM($C23:V23))&lt;-($C26+W24),SUM($B22:$AO22)-SUM($C23:V23)-W24,-($C26+W24))</f>
        <v>0</v>
      </c>
      <c r="X23" s="66">
        <f>IF((SUM($B22:$AO22)-SUM($C23:W23))&lt;-($C26+X24),SUM($B22:$AO22)-SUM($C23:W23)-X24,-($C26+X24))</f>
        <v>0</v>
      </c>
      <c r="Y23" s="66">
        <f>IF((SUM($B22:$AO22)-SUM($C23:X23))&lt;-($C26+Y24),SUM($B22:$AO22)-SUM($C23:X23)-Y24,-($C26+Y24))</f>
        <v>0</v>
      </c>
      <c r="Z23" s="66">
        <f>IF((SUM($B22:$AO22)-SUM($C23:Y23))&lt;-($C26+Z24),SUM($B22:$AO22)-SUM($C23:Y23)-Z24,-($C26+Z24))</f>
        <v>0</v>
      </c>
      <c r="AA23" s="66">
        <f>IF((SUM($B22:$AO22)-SUM($C23:Z23))&lt;-($C26+AA24),SUM($B22:$AO22)-SUM($C23:Z23)-AA24,-($C26+AA24))</f>
        <v>0</v>
      </c>
      <c r="AB23" s="66">
        <f>IF((SUM($B22:$AO22)-SUM($C23:AA23))&lt;-($C26+AB24),SUM($B22:$AO22)-SUM($C23:AA23)-AB24,-($C26+AB24))</f>
        <v>0</v>
      </c>
      <c r="AC23" s="66">
        <f>IF((SUM($B22:$AO22)-SUM($C23:AB23))&lt;-($C26+AC24),SUM($B22:$AO22)-SUM($C23:AB23)-AC24,-($C26+AC24))</f>
        <v>0</v>
      </c>
      <c r="AD23" s="66">
        <f>IF((SUM($B22:$AO22)-SUM($C23:AC23))&lt;-($C26+AD24),SUM($B22:$AO22)-SUM($C23:AC23)-AD24,-($C26+AD24))</f>
        <v>0</v>
      </c>
      <c r="AE23" s="66">
        <f>IF((SUM($B22:$AO22)-SUM($C23:AD23))&lt;-($C26+AE24),SUM($B22:$AO22)-SUM($C23:AD23)-AE24,-($C26+AE24))</f>
        <v>0</v>
      </c>
      <c r="AF23" s="66">
        <f>IF((SUM($B22:$AO22)-SUM($C23:AE23))&lt;-($C26+AF24),SUM($B22:$AO22)-SUM($C23:AE23)-AF24,-($C26+AF24))</f>
        <v>0</v>
      </c>
      <c r="AG23" s="66">
        <f>IF((SUM($B22:$AO22)-SUM($C23:AF23))&lt;-($C26+AG24),SUM($B22:$AO22)-SUM($C23:AF23)-AG24,-($C26+AG24))</f>
        <v>0</v>
      </c>
      <c r="AH23" s="66">
        <f>IF((SUM($B22:$AO22)-SUM($C23:AG23))&lt;-($C26+AH24),SUM($B22:$AO22)-SUM($C23:AG23)-AH24,-($C26+AH24))</f>
        <v>0</v>
      </c>
      <c r="AI23" s="66">
        <f>IF((SUM($B22:$AO22)-SUM($C23:AH23))&lt;-($C26+AI24),SUM($B22:$AO22)-SUM($C23:AH23)-AI24,-($C26+AI24))</f>
        <v>0</v>
      </c>
      <c r="AJ23" s="66">
        <f>IF((SUM($B22:$AO22)-SUM($C23:AI23))&lt;-($C26+AJ24),SUM($B22:$AO22)-SUM($C23:AI23)-AJ24,-($C26+AJ24))</f>
        <v>0</v>
      </c>
      <c r="AK23" s="66">
        <f>IF((SUM($B22:$AO22)-SUM($C23:AJ23))&lt;-($C26+AK24),SUM($B22:$AO22)-SUM($C23:AJ23)-AK24,-($C26+AK24))</f>
        <v>0</v>
      </c>
      <c r="AL23" s="66">
        <f>IF((SUM($B22:$AO22)-SUM($C23:AK23))&lt;-($C26+AL24),SUM($B22:$AO22)-SUM($C23:AK23)-AL24,-($C26+AL24))</f>
        <v>0</v>
      </c>
      <c r="AM23" s="66">
        <f>IF((SUM($B22:$AO22)-SUM($C23:AL23))&lt;-($C26+AM24),SUM($B22:$AO22)-SUM($C23:AL23)-AM24,-($C26+AM24))</f>
        <v>0</v>
      </c>
      <c r="AN23" s="66">
        <f>IF((SUM($B22:$AO22)-SUM($C23:AM23))&lt;-($C26+AN24),SUM($B22:$AO22)-SUM($C23:AM23)-AN24,-($C26+AN24))</f>
        <v>0</v>
      </c>
      <c r="AO23" s="66">
        <f>IF((SUM($B22:$AO22)-SUM($C23:AN23))&lt;-($C26+AO24),SUM($B22:$AO22)-SUM($C23:AN23)-AO24,-($C26+AO24))</f>
        <v>0</v>
      </c>
      <c r="AP23" s="76"/>
    </row>
    <row r="24" spans="1:42" hidden="1" outlineLevel="1" x14ac:dyDescent="0.25">
      <c r="A24" s="78" t="s">
        <v>102</v>
      </c>
      <c r="B24" s="66"/>
      <c r="C24" s="66"/>
      <c r="D24" s="66"/>
      <c r="E24" s="66"/>
      <c r="F24" s="66"/>
      <c r="G24" s="66"/>
      <c r="H24" s="66"/>
      <c r="I24" s="66">
        <f>SUM($B22:$AO22)*$A26</f>
        <v>0</v>
      </c>
      <c r="J24" s="66">
        <f>(SUM($B22:$AO22)-SUM($C23:I23))*$A26</f>
        <v>0</v>
      </c>
      <c r="K24" s="66">
        <f>(SUM($B22:$AO22)-SUM($C23:J23))*$A26</f>
        <v>0</v>
      </c>
      <c r="L24" s="66">
        <f>(SUM($B22:$AO22)-SUM($C23:K23))*$A26</f>
        <v>0</v>
      </c>
      <c r="M24" s="66">
        <f>(SUM($B22:$AO22)-SUM($C23:L23))*$A26</f>
        <v>0</v>
      </c>
      <c r="N24" s="66">
        <f>(SUM($B22:$AO22)-SUM($C23:M23))*$A26</f>
        <v>0</v>
      </c>
      <c r="O24" s="66">
        <f>(SUM($B22:$AO22)-SUM($C23:N23))*$A26</f>
        <v>0</v>
      </c>
      <c r="P24" s="66">
        <f>(SUM($B22:$AO22)-SUM($C23:O23))*$A26</f>
        <v>0</v>
      </c>
      <c r="Q24" s="66">
        <f>(SUM($B22:$AO22)-SUM($C23:P23))*$A26</f>
        <v>0</v>
      </c>
      <c r="R24" s="66">
        <f>(SUM($B22:$AO22)-SUM($C23:Q23))*$A26</f>
        <v>0</v>
      </c>
      <c r="S24" s="66">
        <f>(SUM($B22:$AO22)-SUM($C23:R23))*$A26</f>
        <v>0</v>
      </c>
      <c r="T24" s="66">
        <f>(SUM($B22:$AO22)-SUM($C23:S23))*$A26</f>
        <v>0</v>
      </c>
      <c r="U24" s="66">
        <f>(SUM($B22:$AO22)-SUM($C23:T23))*$A26</f>
        <v>0</v>
      </c>
      <c r="V24" s="66">
        <f>(SUM($B22:$AO22)-SUM($C23:U23))*$A26</f>
        <v>0</v>
      </c>
      <c r="W24" s="66">
        <f>(SUM($B22:$AO22)-SUM($C23:V23))*$A26</f>
        <v>0</v>
      </c>
      <c r="X24" s="66">
        <f>(SUM($B22:$AO22)-SUM($C23:W23))*$A26</f>
        <v>0</v>
      </c>
      <c r="Y24" s="66">
        <f>(SUM($B22:$AO22)-SUM($C23:X23))*$A26</f>
        <v>0</v>
      </c>
      <c r="Z24" s="66">
        <f>(SUM($B22:$AO22)-SUM($C23:Y23))*$A26</f>
        <v>0</v>
      </c>
      <c r="AA24" s="66">
        <f>(SUM($B22:$AO22)-SUM($C23:Z23))*$A26</f>
        <v>0</v>
      </c>
      <c r="AB24" s="66">
        <f>(SUM($B22:$AO22)-SUM($C23:AA23))*$A26</f>
        <v>0</v>
      </c>
      <c r="AC24" s="66">
        <f>(SUM($B22:$AO22)-SUM($C23:AB23))*$A26</f>
        <v>0</v>
      </c>
      <c r="AD24" s="66">
        <f>(SUM($B22:$AO22)-SUM($C23:AC23))*$A26</f>
        <v>0</v>
      </c>
      <c r="AE24" s="66">
        <f>(SUM($B22:$AO22)-SUM($C23:AD23))*$A26</f>
        <v>0</v>
      </c>
      <c r="AF24" s="66">
        <f>(SUM($B22:$AO22)-SUM($C23:AE23))*$A26</f>
        <v>0</v>
      </c>
      <c r="AG24" s="66">
        <f>(SUM($B22:$AO22)-SUM($C23:AF23))*$A26</f>
        <v>0</v>
      </c>
      <c r="AH24" s="66">
        <f>(SUM($B22:$AO22)-SUM($C23:AG23))*$A26</f>
        <v>0</v>
      </c>
      <c r="AI24" s="66">
        <f>(SUM($B22:$AO22)-SUM($C23:AH23))*$A26</f>
        <v>0</v>
      </c>
      <c r="AJ24" s="66">
        <f>(SUM($B22:$AO22)-SUM($C23:AI23))*$A26</f>
        <v>0</v>
      </c>
      <c r="AK24" s="66">
        <f>(SUM($B22:$AO22)-SUM($C23:AJ23))*$A26</f>
        <v>0</v>
      </c>
      <c r="AL24" s="66">
        <f>(SUM($B22:$AO22)-SUM($C23:AK23))*$A26</f>
        <v>0</v>
      </c>
      <c r="AM24" s="66">
        <f>(SUM($B22:$AO22)-SUM($C23:AL23))*$A26</f>
        <v>0</v>
      </c>
      <c r="AN24" s="66">
        <f>(SUM($B22:$AO22)-SUM($C23:AM23))*$A26</f>
        <v>0</v>
      </c>
      <c r="AO24" s="66">
        <f>(SUM($B22:$AO22)-SUM($C23:AN23))*$A26</f>
        <v>0</v>
      </c>
      <c r="AP24" s="76"/>
    </row>
    <row r="25" spans="1:42" hidden="1" outlineLevel="1" x14ac:dyDescent="0.25">
      <c r="A25" s="75" t="s">
        <v>103</v>
      </c>
      <c r="B25" s="67">
        <f>B23+B24</f>
        <v>0</v>
      </c>
      <c r="C25" s="67">
        <f t="shared" ref="C25" si="43">C23+C24</f>
        <v>0</v>
      </c>
      <c r="D25" s="67">
        <f t="shared" ref="D25" si="44">D23+D24</f>
        <v>0</v>
      </c>
      <c r="E25" s="67">
        <f t="shared" ref="E25" si="45">E23+E24</f>
        <v>0</v>
      </c>
      <c r="F25" s="67">
        <f t="shared" ref="F25" si="46">F23+F24</f>
        <v>0</v>
      </c>
      <c r="G25" s="67">
        <f t="shared" ref="G25" si="47">G23+G24</f>
        <v>0</v>
      </c>
      <c r="H25" s="67">
        <f t="shared" ref="H25" si="48">H23+H24</f>
        <v>0</v>
      </c>
      <c r="I25" s="67">
        <f t="shared" ref="I25" si="49">I23+I24</f>
        <v>0</v>
      </c>
      <c r="J25" s="67">
        <f t="shared" ref="J25" si="50">J23+J24</f>
        <v>0</v>
      </c>
      <c r="K25" s="67">
        <f t="shared" ref="K25" si="51">K23+K24</f>
        <v>0</v>
      </c>
      <c r="L25" s="67">
        <f t="shared" ref="L25" si="52">L23+L24</f>
        <v>0</v>
      </c>
      <c r="M25" s="67">
        <f t="shared" ref="M25" si="53">M23+M24</f>
        <v>0</v>
      </c>
      <c r="N25" s="67">
        <f t="shared" ref="N25" si="54">N23+N24</f>
        <v>0</v>
      </c>
      <c r="O25" s="67">
        <f t="shared" ref="O25" si="55">O23+O24</f>
        <v>0</v>
      </c>
      <c r="P25" s="67">
        <f t="shared" ref="P25" si="56">P23+P24</f>
        <v>0</v>
      </c>
      <c r="Q25" s="67">
        <f t="shared" ref="Q25" si="57">Q23+Q24</f>
        <v>0</v>
      </c>
      <c r="R25" s="67">
        <f t="shared" ref="R25" si="58">R23+R24</f>
        <v>0</v>
      </c>
      <c r="S25" s="67">
        <f t="shared" ref="S25" si="59">S23+S24</f>
        <v>0</v>
      </c>
      <c r="T25" s="67">
        <f t="shared" ref="T25" si="60">T23+T24</f>
        <v>0</v>
      </c>
      <c r="U25" s="67">
        <f t="shared" ref="U25" si="61">U23+U24</f>
        <v>0</v>
      </c>
      <c r="V25" s="67">
        <f t="shared" ref="V25" si="62">V23+V24</f>
        <v>0</v>
      </c>
      <c r="W25" s="67">
        <f t="shared" ref="W25" si="63">W23+W24</f>
        <v>0</v>
      </c>
      <c r="X25" s="67">
        <f t="shared" ref="X25" si="64">X23+X24</f>
        <v>0</v>
      </c>
      <c r="Y25" s="67">
        <f t="shared" ref="Y25" si="65">Y23+Y24</f>
        <v>0</v>
      </c>
      <c r="Z25" s="67">
        <f t="shared" ref="Z25" si="66">Z23+Z24</f>
        <v>0</v>
      </c>
      <c r="AA25" s="67">
        <f t="shared" ref="AA25" si="67">AA23+AA24</f>
        <v>0</v>
      </c>
      <c r="AB25" s="67">
        <f t="shared" ref="AB25" si="68">AB23+AB24</f>
        <v>0</v>
      </c>
      <c r="AC25" s="67">
        <f t="shared" ref="AC25" si="69">AC23+AC24</f>
        <v>0</v>
      </c>
      <c r="AD25" s="67">
        <f t="shared" ref="AD25" si="70">AD23+AD24</f>
        <v>0</v>
      </c>
      <c r="AE25" s="67">
        <f t="shared" ref="AE25" si="71">AE23+AE24</f>
        <v>0</v>
      </c>
      <c r="AF25" s="67">
        <f t="shared" ref="AF25" si="72">AF23+AF24</f>
        <v>0</v>
      </c>
      <c r="AG25" s="67">
        <f t="shared" ref="AG25" si="73">AG23+AG24</f>
        <v>0</v>
      </c>
      <c r="AH25" s="67">
        <f t="shared" ref="AH25" si="74">AH23+AH24</f>
        <v>0</v>
      </c>
      <c r="AI25" s="67">
        <f t="shared" ref="AI25" si="75">AI23+AI24</f>
        <v>0</v>
      </c>
      <c r="AJ25" s="67">
        <f t="shared" ref="AJ25" si="76">AJ23+AJ24</f>
        <v>0</v>
      </c>
      <c r="AK25" s="67">
        <f t="shared" ref="AK25" si="77">AK23+AK24</f>
        <v>0</v>
      </c>
      <c r="AL25" s="67">
        <f t="shared" ref="AL25" si="78">AL23+AL24</f>
        <v>0</v>
      </c>
      <c r="AM25" s="67">
        <f t="shared" ref="AM25" si="79">AM23+AM24</f>
        <v>0</v>
      </c>
      <c r="AN25" s="67">
        <f t="shared" ref="AN25" si="80">AN23+AN24</f>
        <v>0</v>
      </c>
      <c r="AO25" s="67">
        <f t="shared" ref="AO25" si="81">AO23+AO24</f>
        <v>0</v>
      </c>
      <c r="AP25" s="76"/>
    </row>
    <row r="26" spans="1:42" collapsed="1" x14ac:dyDescent="0.25">
      <c r="A26" s="79">
        <v>0.05</v>
      </c>
      <c r="B26" s="68">
        <v>10</v>
      </c>
      <c r="C26" s="69">
        <f>IF(B26="",0,PMT(A26,B26,SUM($B22:$AO22)))</f>
        <v>0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76"/>
    </row>
    <row r="27" spans="1:42" outlineLevel="1" collapsed="1" x14ac:dyDescent="0.25">
      <c r="A27" s="78" t="s">
        <v>100</v>
      </c>
      <c r="B27" s="65"/>
      <c r="C27" s="65"/>
      <c r="D27" s="65"/>
      <c r="E27" s="65"/>
      <c r="F27" s="65"/>
      <c r="G27" s="65"/>
      <c r="H27" s="65"/>
      <c r="I27" s="65">
        <v>25000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76"/>
    </row>
    <row r="28" spans="1:42" outlineLevel="1" x14ac:dyDescent="0.25">
      <c r="A28" s="78" t="s">
        <v>101</v>
      </c>
      <c r="B28" s="66"/>
      <c r="C28" s="66"/>
      <c r="D28" s="66"/>
      <c r="E28" s="66"/>
      <c r="F28" s="66"/>
      <c r="G28" s="66"/>
      <c r="H28" s="66"/>
      <c r="I28" s="66"/>
      <c r="J28" s="66">
        <f>-($C31+J29)</f>
        <v>1987.6143741364167</v>
      </c>
      <c r="K28" s="66">
        <f>IF((SUM($B27:$AO27)-SUM($C28:J28))&lt;-($C31+K29),SUM($B27:$AO27)-SUM($C28:J28)-K29,-($C31+K29))</f>
        <v>2086.9950928432372</v>
      </c>
      <c r="L28" s="66">
        <f>IF((SUM($B27:$AO27)-SUM($C28:K28))&lt;-($C31+L29),SUM($B27:$AO27)-SUM($C28:K28)-L29,-($C31+L29))</f>
        <v>2191.3448474853994</v>
      </c>
      <c r="M28" s="66">
        <f>IF((SUM($B27:$AO27)-SUM($C28:L28))&lt;-($C31+M29),SUM($B27:$AO27)-SUM($C28:L28)-M29,-($C31+M29))</f>
        <v>2300.9120898596693</v>
      </c>
      <c r="N28" s="66">
        <f>IF((SUM($B27:$AO27)-SUM($C28:M28))&lt;-($C31+N29),SUM($B27:$AO27)-SUM($C28:M28)-N29,-($C31+N29))</f>
        <v>2415.9576943526527</v>
      </c>
      <c r="O28" s="66">
        <f>IF((SUM($B27:$AO27)-SUM($C28:N28))&lt;-($C31+O29),SUM($B27:$AO27)-SUM($C28:N28)-O29,-($C31+O29))</f>
        <v>2536.7555790702854</v>
      </c>
      <c r="P28" s="66">
        <f>IF((SUM($B27:$AO27)-SUM($C28:O28))&lt;-($C31+P29),SUM($B27:$AO27)-SUM($C28:O28)-P29,-($C31+P29))</f>
        <v>2663.5933580237997</v>
      </c>
      <c r="Q28" s="66">
        <f>IF((SUM($B27:$AO27)-SUM($C28:P28))&lt;-($C31+Q29),SUM($B27:$AO27)-SUM($C28:P28)-Q29,-($C31+Q29))</f>
        <v>2796.7730259249897</v>
      </c>
      <c r="R28" s="66">
        <f>IF((SUM($B27:$AO27)-SUM($C28:Q28))&lt;-($C31+R29),SUM($B27:$AO27)-SUM($C28:Q28)-R29,-($C31+R29))</f>
        <v>2936.611677221239</v>
      </c>
      <c r="S28" s="66">
        <f>IF((SUM($B27:$AO27)-SUM($C28:R28))&lt;-($C31+S29),SUM($B27:$AO27)-SUM($C28:R28)-S29,-($C31+S29))</f>
        <v>3083.4422610823012</v>
      </c>
      <c r="T28" s="66">
        <f>IF((SUM($B27:$AO27)-SUM($C28:S28))&lt;-($C31+T29),SUM($B27:$AO27)-SUM($C28:S28)-T29,-($C31+T29))</f>
        <v>6.9121597334742543E-12</v>
      </c>
      <c r="U28" s="66">
        <f>IF((SUM($B27:$AO27)-SUM($C28:T28))&lt;-($C31+U29),SUM($B27:$AO27)-SUM($C28:T28)-U29,-($C31+U29))</f>
        <v>0</v>
      </c>
      <c r="V28" s="66">
        <f>IF((SUM($B27:$AO27)-SUM($C28:U28))&lt;-($C31+V29),SUM($B27:$AO27)-SUM($C28:U28)-V29,-($C31+V29))</f>
        <v>0</v>
      </c>
      <c r="W28" s="66">
        <f>IF((SUM($B27:$AO27)-SUM($C28:V28))&lt;-($C31+W29),SUM($B27:$AO27)-SUM($C28:V28)-W29,-($C31+W29))</f>
        <v>0</v>
      </c>
      <c r="X28" s="66">
        <f>IF((SUM($B27:$AO27)-SUM($C28:W28))&lt;-($C31+X29),SUM($B27:$AO27)-SUM($C28:W28)-X29,-($C31+X29))</f>
        <v>0</v>
      </c>
      <c r="Y28" s="66">
        <f>IF((SUM($B27:$AO27)-SUM($C28:X28))&lt;-($C31+Y29),SUM($B27:$AO27)-SUM($C28:X28)-Y29,-($C31+Y29))</f>
        <v>0</v>
      </c>
      <c r="Z28" s="66">
        <f>IF((SUM($B27:$AO27)-SUM($C28:Y28))&lt;-($C31+Z29),SUM($B27:$AO27)-SUM($C28:Y28)-Z29,-($C31+Z29))</f>
        <v>0</v>
      </c>
      <c r="AA28" s="66">
        <f>IF((SUM($B27:$AO27)-SUM($C28:Z28))&lt;-($C31+AA29),SUM($B27:$AO27)-SUM($C28:Z28)-AA29,-($C31+AA29))</f>
        <v>0</v>
      </c>
      <c r="AB28" s="66">
        <f>IF((SUM($B27:$AO27)-SUM($C28:AA28))&lt;-($C31+AB29),SUM($B27:$AO27)-SUM($C28:AA28)-AB29,-($C31+AB29))</f>
        <v>0</v>
      </c>
      <c r="AC28" s="66">
        <f>IF((SUM($B27:$AO27)-SUM($C28:AB28))&lt;-($C31+AC29),SUM($B27:$AO27)-SUM($C28:AB28)-AC29,-($C31+AC29))</f>
        <v>0</v>
      </c>
      <c r="AD28" s="66">
        <f>IF((SUM($B27:$AO27)-SUM($C28:AC28))&lt;-($C31+AD29),SUM($B27:$AO27)-SUM($C28:AC28)-AD29,-($C31+AD29))</f>
        <v>0</v>
      </c>
      <c r="AE28" s="66">
        <f>IF((SUM($B27:$AO27)-SUM($C28:AD28))&lt;-($C31+AE29),SUM($B27:$AO27)-SUM($C28:AD28)-AE29,-($C31+AE29))</f>
        <v>0</v>
      </c>
      <c r="AF28" s="66">
        <f>IF((SUM($B27:$AO27)-SUM($C28:AE28))&lt;-($C31+AF29),SUM($B27:$AO27)-SUM($C28:AE28)-AF29,-($C31+AF29))</f>
        <v>0</v>
      </c>
      <c r="AG28" s="66">
        <f>IF((SUM($B27:$AO27)-SUM($C28:AF28))&lt;-($C31+AG29),SUM($B27:$AO27)-SUM($C28:AF28)-AG29,-($C31+AG29))</f>
        <v>0</v>
      </c>
      <c r="AH28" s="66">
        <f>IF((SUM($B27:$AO27)-SUM($C28:AG28))&lt;-($C31+AH29),SUM($B27:$AO27)-SUM($C28:AG28)-AH29,-($C31+AH29))</f>
        <v>0</v>
      </c>
      <c r="AI28" s="66">
        <f>IF((SUM($B27:$AO27)-SUM($C28:AH28))&lt;-($C31+AI29),SUM($B27:$AO27)-SUM($C28:AH28)-AI29,-($C31+AI29))</f>
        <v>0</v>
      </c>
      <c r="AJ28" s="66">
        <f>IF((SUM($B27:$AO27)-SUM($C28:AI28))&lt;-($C31+AJ29),SUM($B27:$AO27)-SUM($C28:AI28)-AJ29,-($C31+AJ29))</f>
        <v>0</v>
      </c>
      <c r="AK28" s="66">
        <f>IF((SUM($B27:$AO27)-SUM($C28:AJ28))&lt;-($C31+AK29),SUM($B27:$AO27)-SUM($C28:AJ28)-AK29,-($C31+AK29))</f>
        <v>0</v>
      </c>
      <c r="AL28" s="66">
        <f>IF((SUM($B27:$AO27)-SUM($C28:AK28))&lt;-($C31+AL29),SUM($B27:$AO27)-SUM($C28:AK28)-AL29,-($C31+AL29))</f>
        <v>0</v>
      </c>
      <c r="AM28" s="66">
        <f>IF((SUM($B27:$AO27)-SUM($C28:AL28))&lt;-($C31+AM29),SUM($B27:$AO27)-SUM($C28:AL28)-AM29,-($C31+AM29))</f>
        <v>0</v>
      </c>
      <c r="AN28" s="66">
        <f>IF((SUM($B27:$AO27)-SUM($C28:AM28))&lt;-($C31+AN29),SUM($B27:$AO27)-SUM($C28:AM28)-AN29,-($C31+AN29))</f>
        <v>0</v>
      </c>
      <c r="AO28" s="66">
        <f>IF((SUM($B27:$AO27)-SUM($C28:AN28))&lt;-($C31+AO29),SUM($B27:$AO27)-SUM($C28:AN28)-AO29,-($C31+AO29))</f>
        <v>0</v>
      </c>
      <c r="AP28" s="76"/>
    </row>
    <row r="29" spans="1:42" outlineLevel="1" x14ac:dyDescent="0.25">
      <c r="A29" s="78" t="s">
        <v>102</v>
      </c>
      <c r="B29" s="66"/>
      <c r="C29" s="66"/>
      <c r="D29" s="66"/>
      <c r="E29" s="66"/>
      <c r="F29" s="66"/>
      <c r="G29" s="66"/>
      <c r="H29" s="66"/>
      <c r="I29" s="66"/>
      <c r="J29" s="66">
        <f>SUM($B27:$AO27)*$A31</f>
        <v>1250</v>
      </c>
      <c r="K29" s="66">
        <f>(SUM($B27:$AO27)-SUM($C28:J28))*$A31</f>
        <v>1150.6192812931793</v>
      </c>
      <c r="L29" s="66">
        <f>(SUM($B27:$AO27)-SUM($C28:K28))*$A31</f>
        <v>1046.2695266510173</v>
      </c>
      <c r="M29" s="66">
        <f>(SUM($B27:$AO27)-SUM($C28:L28))*$A31</f>
        <v>936.70228427674738</v>
      </c>
      <c r="N29" s="66">
        <f>(SUM($B27:$AO27)-SUM($C28:M28))*$A31</f>
        <v>821.65667978376393</v>
      </c>
      <c r="O29" s="66">
        <f>(SUM($B27:$AO27)-SUM($C28:N28))*$A31</f>
        <v>700.85879506613128</v>
      </c>
      <c r="P29" s="66">
        <f>(SUM($B27:$AO27)-SUM($C28:O28))*$A31</f>
        <v>574.02101611261696</v>
      </c>
      <c r="Q29" s="66">
        <f>(SUM($B27:$AO27)-SUM($C28:P28))*$A31</f>
        <v>440.84134821142698</v>
      </c>
      <c r="R29" s="66">
        <f>(SUM($B27:$AO27)-SUM($C28:Q28))*$A31</f>
        <v>301.00269691517752</v>
      </c>
      <c r="S29" s="66">
        <f>(SUM($B27:$AO27)-SUM($C28:R28))*$A31</f>
        <v>154.17211305411547</v>
      </c>
      <c r="T29" s="66">
        <f>(SUM($B27:$AO27)-SUM($C28:S28))*$A31</f>
        <v>3.6379788070917132E-13</v>
      </c>
      <c r="U29" s="66">
        <f>(SUM($B27:$AO27)-SUM($C28:T28))*$A31</f>
        <v>0</v>
      </c>
      <c r="V29" s="66">
        <f>(SUM($B27:$AO27)-SUM($C28:U28))*$A31</f>
        <v>0</v>
      </c>
      <c r="W29" s="66">
        <f>(SUM($B27:$AO27)-SUM($C28:V28))*$A31</f>
        <v>0</v>
      </c>
      <c r="X29" s="66">
        <f>(SUM($B27:$AO27)-SUM($C28:W28))*$A31</f>
        <v>0</v>
      </c>
      <c r="Y29" s="66">
        <f>(SUM($B27:$AO27)-SUM($C28:X28))*$A31</f>
        <v>0</v>
      </c>
      <c r="Z29" s="66">
        <f>(SUM($B27:$AO27)-SUM($C28:Y28))*$A31</f>
        <v>0</v>
      </c>
      <c r="AA29" s="66">
        <f>(SUM($B27:$AO27)-SUM($C28:Z28))*$A31</f>
        <v>0</v>
      </c>
      <c r="AB29" s="66">
        <f>(SUM($B27:$AO27)-SUM($C28:AA28))*$A31</f>
        <v>0</v>
      </c>
      <c r="AC29" s="66">
        <f>(SUM($B27:$AO27)-SUM($C28:AB28))*$A31</f>
        <v>0</v>
      </c>
      <c r="AD29" s="66">
        <f>(SUM($B27:$AO27)-SUM($C28:AC28))*$A31</f>
        <v>0</v>
      </c>
      <c r="AE29" s="66">
        <f>(SUM($B27:$AO27)-SUM($C28:AD28))*$A31</f>
        <v>0</v>
      </c>
      <c r="AF29" s="66">
        <f>(SUM($B27:$AO27)-SUM($C28:AE28))*$A31</f>
        <v>0</v>
      </c>
      <c r="AG29" s="66">
        <f>(SUM($B27:$AO27)-SUM($C28:AF28))*$A31</f>
        <v>0</v>
      </c>
      <c r="AH29" s="66">
        <f>(SUM($B27:$AO27)-SUM($C28:AG28))*$A31</f>
        <v>0</v>
      </c>
      <c r="AI29" s="66">
        <f>(SUM($B27:$AO27)-SUM($C28:AH28))*$A31</f>
        <v>0</v>
      </c>
      <c r="AJ29" s="66">
        <f>(SUM($B27:$AO27)-SUM($C28:AI28))*$A31</f>
        <v>0</v>
      </c>
      <c r="AK29" s="66">
        <f>(SUM($B27:$AO27)-SUM($C28:AJ28))*$A31</f>
        <v>0</v>
      </c>
      <c r="AL29" s="66">
        <f>(SUM($B27:$AO27)-SUM($C28:AK28))*$A31</f>
        <v>0</v>
      </c>
      <c r="AM29" s="66">
        <f>(SUM($B27:$AO27)-SUM($C28:AL28))*$A31</f>
        <v>0</v>
      </c>
      <c r="AN29" s="66">
        <f>(SUM($B27:$AO27)-SUM($C28:AM28))*$A31</f>
        <v>0</v>
      </c>
      <c r="AO29" s="66">
        <f>(SUM($B27:$AO27)-SUM($C28:AN28))*$A31</f>
        <v>0</v>
      </c>
      <c r="AP29" s="76"/>
    </row>
    <row r="30" spans="1:42" outlineLevel="1" x14ac:dyDescent="0.25">
      <c r="A30" s="75" t="s">
        <v>103</v>
      </c>
      <c r="B30" s="67">
        <f>B28+B29</f>
        <v>0</v>
      </c>
      <c r="C30" s="67">
        <f t="shared" ref="C30" si="82">C28+C29</f>
        <v>0</v>
      </c>
      <c r="D30" s="67">
        <f t="shared" ref="D30" si="83">D28+D29</f>
        <v>0</v>
      </c>
      <c r="E30" s="67">
        <f t="shared" ref="E30" si="84">E28+E29</f>
        <v>0</v>
      </c>
      <c r="F30" s="67">
        <f t="shared" ref="F30" si="85">F28+F29</f>
        <v>0</v>
      </c>
      <c r="G30" s="67">
        <f t="shared" ref="G30" si="86">G28+G29</f>
        <v>0</v>
      </c>
      <c r="H30" s="67">
        <f t="shared" ref="H30" si="87">H28+H29</f>
        <v>0</v>
      </c>
      <c r="I30" s="67">
        <f t="shared" ref="I30" si="88">I28+I29</f>
        <v>0</v>
      </c>
      <c r="J30" s="67">
        <f t="shared" ref="J30" si="89">J28+J29</f>
        <v>3237.6143741364167</v>
      </c>
      <c r="K30" s="67">
        <f t="shared" ref="K30" si="90">K28+K29</f>
        <v>3237.6143741364167</v>
      </c>
      <c r="L30" s="67">
        <f t="shared" ref="L30" si="91">L28+L29</f>
        <v>3237.6143741364167</v>
      </c>
      <c r="M30" s="67">
        <f t="shared" ref="M30" si="92">M28+M29</f>
        <v>3237.6143741364167</v>
      </c>
      <c r="N30" s="67">
        <f t="shared" ref="N30" si="93">N28+N29</f>
        <v>3237.6143741364167</v>
      </c>
      <c r="O30" s="67">
        <f t="shared" ref="O30" si="94">O28+O29</f>
        <v>3237.6143741364167</v>
      </c>
      <c r="P30" s="67">
        <f t="shared" ref="P30" si="95">P28+P29</f>
        <v>3237.6143741364167</v>
      </c>
      <c r="Q30" s="67">
        <f t="shared" ref="Q30" si="96">Q28+Q29</f>
        <v>3237.6143741364167</v>
      </c>
      <c r="R30" s="67">
        <f t="shared" ref="R30" si="97">R28+R29</f>
        <v>3237.6143741364167</v>
      </c>
      <c r="S30" s="67">
        <f t="shared" ref="S30" si="98">S28+S29</f>
        <v>3237.6143741364167</v>
      </c>
      <c r="T30" s="67">
        <f t="shared" ref="T30" si="99">T28+T29</f>
        <v>7.2759576141834259E-12</v>
      </c>
      <c r="U30" s="67">
        <f t="shared" ref="U30" si="100">U28+U29</f>
        <v>0</v>
      </c>
      <c r="V30" s="67">
        <f t="shared" ref="V30" si="101">V28+V29</f>
        <v>0</v>
      </c>
      <c r="W30" s="67">
        <f t="shared" ref="W30" si="102">W28+W29</f>
        <v>0</v>
      </c>
      <c r="X30" s="67">
        <f t="shared" ref="X30" si="103">X28+X29</f>
        <v>0</v>
      </c>
      <c r="Y30" s="67">
        <f t="shared" ref="Y30" si="104">Y28+Y29</f>
        <v>0</v>
      </c>
      <c r="Z30" s="67">
        <f t="shared" ref="Z30" si="105">Z28+Z29</f>
        <v>0</v>
      </c>
      <c r="AA30" s="67">
        <f t="shared" ref="AA30" si="106">AA28+AA29</f>
        <v>0</v>
      </c>
      <c r="AB30" s="67">
        <f t="shared" ref="AB30" si="107">AB28+AB29</f>
        <v>0</v>
      </c>
      <c r="AC30" s="67">
        <f t="shared" ref="AC30" si="108">AC28+AC29</f>
        <v>0</v>
      </c>
      <c r="AD30" s="67">
        <f t="shared" ref="AD30" si="109">AD28+AD29</f>
        <v>0</v>
      </c>
      <c r="AE30" s="67">
        <f t="shared" ref="AE30" si="110">AE28+AE29</f>
        <v>0</v>
      </c>
      <c r="AF30" s="67">
        <f t="shared" ref="AF30" si="111">AF28+AF29</f>
        <v>0</v>
      </c>
      <c r="AG30" s="67">
        <f t="shared" ref="AG30" si="112">AG28+AG29</f>
        <v>0</v>
      </c>
      <c r="AH30" s="67">
        <f t="shared" ref="AH30" si="113">AH28+AH29</f>
        <v>0</v>
      </c>
      <c r="AI30" s="67">
        <f t="shared" ref="AI30" si="114">AI28+AI29</f>
        <v>0</v>
      </c>
      <c r="AJ30" s="67">
        <f t="shared" ref="AJ30" si="115">AJ28+AJ29</f>
        <v>0</v>
      </c>
      <c r="AK30" s="67">
        <f t="shared" ref="AK30" si="116">AK28+AK29</f>
        <v>0</v>
      </c>
      <c r="AL30" s="67">
        <f t="shared" ref="AL30" si="117">AL28+AL29</f>
        <v>0</v>
      </c>
      <c r="AM30" s="67">
        <f t="shared" ref="AM30" si="118">AM28+AM29</f>
        <v>0</v>
      </c>
      <c r="AN30" s="67">
        <f t="shared" ref="AN30" si="119">AN28+AN29</f>
        <v>0</v>
      </c>
      <c r="AO30" s="67">
        <f t="shared" ref="AO30" si="120">AO28+AO29</f>
        <v>0</v>
      </c>
      <c r="AP30" s="76"/>
    </row>
    <row r="31" spans="1:42" x14ac:dyDescent="0.25">
      <c r="A31" s="79">
        <v>0.05</v>
      </c>
      <c r="B31" s="68">
        <v>10</v>
      </c>
      <c r="C31" s="69">
        <f>IF(B31="",0,PMT(A31,B31,SUM($B27:$AO27)))</f>
        <v>-3237.6143741364167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76"/>
    </row>
    <row r="32" spans="1:42" outlineLevel="1" x14ac:dyDescent="0.25">
      <c r="A32" s="78" t="s">
        <v>100</v>
      </c>
      <c r="B32" s="65"/>
      <c r="C32" s="65"/>
      <c r="D32" s="65"/>
      <c r="E32" s="65"/>
      <c r="F32" s="65"/>
      <c r="G32" s="65"/>
      <c r="H32" s="65"/>
      <c r="I32" s="65"/>
      <c r="J32" s="65">
        <v>20000</v>
      </c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76"/>
    </row>
    <row r="33" spans="1:42" outlineLevel="1" x14ac:dyDescent="0.25">
      <c r="A33" s="78" t="s">
        <v>101</v>
      </c>
      <c r="B33" s="66"/>
      <c r="C33" s="66"/>
      <c r="D33" s="66"/>
      <c r="E33" s="66"/>
      <c r="F33" s="66"/>
      <c r="G33" s="66"/>
      <c r="H33" s="66"/>
      <c r="I33" s="66"/>
      <c r="J33" s="66"/>
      <c r="K33" s="66">
        <f>-($C36+K34)</f>
        <v>1590.0914993091333</v>
      </c>
      <c r="L33" s="66">
        <f>IF((SUM($B32:$AO32)-SUM($C33:K33))&lt;-($C36+L34),SUM($B32:$AO32)-SUM($C33:K33)-L34,-($C36+L34))</f>
        <v>1669.5960742745897</v>
      </c>
      <c r="M33" s="66">
        <f>IF((SUM($B32:$AO32)-SUM($C33:L33))&lt;-($C36+M34),SUM($B32:$AO32)-SUM($C33:L33)-M34,-($C36+M34))</f>
        <v>1753.0758779883195</v>
      </c>
      <c r="N33" s="66">
        <f>IF((SUM($B32:$AO32)-SUM($C33:M33))&lt;-($C36+N34),SUM($B32:$AO32)-SUM($C33:M33)-N34,-($C36+N34))</f>
        <v>1840.7296718877353</v>
      </c>
      <c r="O33" s="66">
        <f>IF((SUM($B32:$AO32)-SUM($C33:N33))&lt;-($C36+O34),SUM($B32:$AO32)-SUM($C33:N33)-O34,-($C36+O34))</f>
        <v>1932.766155482122</v>
      </c>
      <c r="P33" s="66">
        <f>IF((SUM($B32:$AO32)-SUM($C33:O33))&lt;-($C36+P34),SUM($B32:$AO32)-SUM($C33:O33)-P34,-($C36+P34))</f>
        <v>2029.4044632562282</v>
      </c>
      <c r="Q33" s="66">
        <f>IF((SUM($B32:$AO32)-SUM($C33:P33))&lt;-($C36+Q34),SUM($B32:$AO32)-SUM($C33:P33)-Q34,-($C36+Q34))</f>
        <v>2130.8746864190398</v>
      </c>
      <c r="R33" s="66">
        <f>IF((SUM($B32:$AO32)-SUM($C33:Q33))&lt;-($C36+R34),SUM($B32:$AO32)-SUM($C33:Q33)-R34,-($C36+R34))</f>
        <v>2237.4184207399917</v>
      </c>
      <c r="S33" s="66">
        <f>IF((SUM($B32:$AO32)-SUM($C33:R33))&lt;-($C36+S34),SUM($B32:$AO32)-SUM($C33:R33)-S34,-($C36+S34))</f>
        <v>2349.2893417769915</v>
      </c>
      <c r="T33" s="66">
        <f>IF((SUM($B32:$AO32)-SUM($C33:S33))&lt;-($C36+T34),SUM($B32:$AO32)-SUM($C33:S33)-T34,-($C36+T34))</f>
        <v>2466.7538088658407</v>
      </c>
      <c r="U33" s="66">
        <f>IF((SUM($B32:$AO32)-SUM($C33:T33))&lt;-($C36+U34),SUM($B32:$AO32)-SUM($C33:T33)-U34,-($C36+U34))</f>
        <v>6.9121597334742543E-12</v>
      </c>
      <c r="V33" s="66">
        <f>IF((SUM($B32:$AO32)-SUM($C33:U33))&lt;-($C36+V34),SUM($B32:$AO32)-SUM($C33:U33)-V34,-($C36+V34))</f>
        <v>0</v>
      </c>
      <c r="W33" s="66">
        <f>IF((SUM($B32:$AO32)-SUM($C33:V33))&lt;-($C36+W34),SUM($B32:$AO32)-SUM($C33:V33)-W34,-($C36+W34))</f>
        <v>0</v>
      </c>
      <c r="X33" s="66">
        <f>IF((SUM($B32:$AO32)-SUM($C33:W33))&lt;-($C36+X34),SUM($B32:$AO32)-SUM($C33:W33)-X34,-($C36+X34))</f>
        <v>0</v>
      </c>
      <c r="Y33" s="66">
        <f>IF((SUM($B32:$AO32)-SUM($C33:X33))&lt;-($C36+Y34),SUM($B32:$AO32)-SUM($C33:X33)-Y34,-($C36+Y34))</f>
        <v>0</v>
      </c>
      <c r="Z33" s="66">
        <f>IF((SUM($B32:$AO32)-SUM($C33:Y33))&lt;-($C36+Z34),SUM($B32:$AO32)-SUM($C33:Y33)-Z34,-($C36+Z34))</f>
        <v>0</v>
      </c>
      <c r="AA33" s="66">
        <f>IF((SUM($B32:$AO32)-SUM($C33:Z33))&lt;-($C36+AA34),SUM($B32:$AO32)-SUM($C33:Z33)-AA34,-($C36+AA34))</f>
        <v>0</v>
      </c>
      <c r="AB33" s="66">
        <f>IF((SUM($B32:$AO32)-SUM($C33:AA33))&lt;-($C36+AB34),SUM($B32:$AO32)-SUM($C33:AA33)-AB34,-($C36+AB34))</f>
        <v>0</v>
      </c>
      <c r="AC33" s="66">
        <f>IF((SUM($B32:$AO32)-SUM($C33:AB33))&lt;-($C36+AC34),SUM($B32:$AO32)-SUM($C33:AB33)-AC34,-($C36+AC34))</f>
        <v>0</v>
      </c>
      <c r="AD33" s="66">
        <f>IF((SUM($B32:$AO32)-SUM($C33:AC33))&lt;-($C36+AD34),SUM($B32:$AO32)-SUM($C33:AC33)-AD34,-($C36+AD34))</f>
        <v>0</v>
      </c>
      <c r="AE33" s="66">
        <f>IF((SUM($B32:$AO32)-SUM($C33:AD33))&lt;-($C36+AE34),SUM($B32:$AO32)-SUM($C33:AD33)-AE34,-($C36+AE34))</f>
        <v>0</v>
      </c>
      <c r="AF33" s="66">
        <f>IF((SUM($B32:$AO32)-SUM($C33:AE33))&lt;-($C36+AF34),SUM($B32:$AO32)-SUM($C33:AE33)-AF34,-($C36+AF34))</f>
        <v>0</v>
      </c>
      <c r="AG33" s="66">
        <f>IF((SUM($B32:$AO32)-SUM($C33:AF33))&lt;-($C36+AG34),SUM($B32:$AO32)-SUM($C33:AF33)-AG34,-($C36+AG34))</f>
        <v>0</v>
      </c>
      <c r="AH33" s="66">
        <f>IF((SUM($B32:$AO32)-SUM($C33:AG33))&lt;-($C36+AH34),SUM($B32:$AO32)-SUM($C33:AG33)-AH34,-($C36+AH34))</f>
        <v>0</v>
      </c>
      <c r="AI33" s="66">
        <f>IF((SUM($B32:$AO32)-SUM($C33:AH33))&lt;-($C36+AI34),SUM($B32:$AO32)-SUM($C33:AH33)-AI34,-($C36+AI34))</f>
        <v>0</v>
      </c>
      <c r="AJ33" s="66">
        <f>IF((SUM($B32:$AO32)-SUM($C33:AI33))&lt;-($C36+AJ34),SUM($B32:$AO32)-SUM($C33:AI33)-AJ34,-($C36+AJ34))</f>
        <v>0</v>
      </c>
      <c r="AK33" s="66">
        <f>IF((SUM($B32:$AO32)-SUM($C33:AJ33))&lt;-($C36+AK34),SUM($B32:$AO32)-SUM($C33:AJ33)-AK34,-($C36+AK34))</f>
        <v>0</v>
      </c>
      <c r="AL33" s="66">
        <f>IF((SUM($B32:$AO32)-SUM($C33:AK33))&lt;-($C36+AL34),SUM($B32:$AO32)-SUM($C33:AK33)-AL34,-($C36+AL34))</f>
        <v>0</v>
      </c>
      <c r="AM33" s="66">
        <f>IF((SUM($B32:$AO32)-SUM($C33:AL33))&lt;-($C36+AM34),SUM($B32:$AO32)-SUM($C33:AL33)-AM34,-($C36+AM34))</f>
        <v>0</v>
      </c>
      <c r="AN33" s="66">
        <f>IF((SUM($B32:$AO32)-SUM($C33:AM33))&lt;-($C36+AN34),SUM($B32:$AO32)-SUM($C33:AM33)-AN34,-($C36+AN34))</f>
        <v>0</v>
      </c>
      <c r="AO33" s="66">
        <f>IF((SUM($B32:$AO32)-SUM($C33:AN33))&lt;-($C36+AO34),SUM($B32:$AO32)-SUM($C33:AN33)-AO34,-($C36+AO34))</f>
        <v>0</v>
      </c>
      <c r="AP33" s="76"/>
    </row>
    <row r="34" spans="1:42" outlineLevel="1" x14ac:dyDescent="0.25">
      <c r="A34" s="78" t="s">
        <v>102</v>
      </c>
      <c r="B34" s="66"/>
      <c r="C34" s="66"/>
      <c r="D34" s="66"/>
      <c r="E34" s="66"/>
      <c r="F34" s="66"/>
      <c r="G34" s="66"/>
      <c r="H34" s="66"/>
      <c r="I34" s="66"/>
      <c r="J34" s="66"/>
      <c r="K34" s="66">
        <f>SUM($B32:$AO32)*$A36</f>
        <v>1000</v>
      </c>
      <c r="L34" s="66">
        <f>(SUM($B32:$AO32)-SUM($C33:K33))*$A36</f>
        <v>920.49542503454347</v>
      </c>
      <c r="M34" s="66">
        <f>(SUM($B32:$AO32)-SUM($C33:L33))*$A36</f>
        <v>837.01562132081381</v>
      </c>
      <c r="N34" s="66">
        <f>(SUM($B32:$AO32)-SUM($C33:M33))*$A36</f>
        <v>749.36182742139795</v>
      </c>
      <c r="O34" s="66">
        <f>(SUM($B32:$AO32)-SUM($C33:N33))*$A36</f>
        <v>657.32534382701124</v>
      </c>
      <c r="P34" s="66">
        <f>(SUM($B32:$AO32)-SUM($C33:O33))*$A36</f>
        <v>560.687036052905</v>
      </c>
      <c r="Q34" s="66">
        <f>(SUM($B32:$AO32)-SUM($C33:P33))*$A36</f>
        <v>459.21681289009359</v>
      </c>
      <c r="R34" s="66">
        <f>(SUM($B32:$AO32)-SUM($C33:Q33))*$A36</f>
        <v>352.67307856914158</v>
      </c>
      <c r="S34" s="66">
        <f>(SUM($B32:$AO32)-SUM($C33:R33))*$A36</f>
        <v>240.80215753214199</v>
      </c>
      <c r="T34" s="66">
        <f>(SUM($B32:$AO32)-SUM($C33:S33))*$A36</f>
        <v>123.33769044329239</v>
      </c>
      <c r="U34" s="66">
        <f>(SUM($B32:$AO32)-SUM($C33:T33))*$A36</f>
        <v>3.6379788070917132E-13</v>
      </c>
      <c r="V34" s="66">
        <f>(SUM($B32:$AO32)-SUM($C33:U33))*$A36</f>
        <v>0</v>
      </c>
      <c r="W34" s="66">
        <f>(SUM($B32:$AO32)-SUM($C33:V33))*$A36</f>
        <v>0</v>
      </c>
      <c r="X34" s="66">
        <f>(SUM($B32:$AO32)-SUM($C33:W33))*$A36</f>
        <v>0</v>
      </c>
      <c r="Y34" s="66">
        <f>(SUM($B32:$AO32)-SUM($C33:X33))*$A36</f>
        <v>0</v>
      </c>
      <c r="Z34" s="66">
        <f>(SUM($B32:$AO32)-SUM($C33:Y33))*$A36</f>
        <v>0</v>
      </c>
      <c r="AA34" s="66">
        <f>(SUM($B32:$AO32)-SUM($C33:Z33))*$A36</f>
        <v>0</v>
      </c>
      <c r="AB34" s="66">
        <f>(SUM($B32:$AO32)-SUM($C33:AA33))*$A36</f>
        <v>0</v>
      </c>
      <c r="AC34" s="66">
        <f>(SUM($B32:$AO32)-SUM($C33:AB33))*$A36</f>
        <v>0</v>
      </c>
      <c r="AD34" s="66">
        <f>(SUM($B32:$AO32)-SUM($C33:AC33))*$A36</f>
        <v>0</v>
      </c>
      <c r="AE34" s="66">
        <f>(SUM($B32:$AO32)-SUM($C33:AD33))*$A36</f>
        <v>0</v>
      </c>
      <c r="AF34" s="66">
        <f>(SUM($B32:$AO32)-SUM($C33:AE33))*$A36</f>
        <v>0</v>
      </c>
      <c r="AG34" s="66">
        <f>(SUM($B32:$AO32)-SUM($C33:AF33))*$A36</f>
        <v>0</v>
      </c>
      <c r="AH34" s="66">
        <f>(SUM($B32:$AO32)-SUM($C33:AG33))*$A36</f>
        <v>0</v>
      </c>
      <c r="AI34" s="66">
        <f>(SUM($B32:$AO32)-SUM($C33:AH33))*$A36</f>
        <v>0</v>
      </c>
      <c r="AJ34" s="66">
        <f>(SUM($B32:$AO32)-SUM($C33:AI33))*$A36</f>
        <v>0</v>
      </c>
      <c r="AK34" s="66">
        <f>(SUM($B32:$AO32)-SUM($C33:AJ33))*$A36</f>
        <v>0</v>
      </c>
      <c r="AL34" s="66">
        <f>(SUM($B32:$AO32)-SUM($C33:AK33))*$A36</f>
        <v>0</v>
      </c>
      <c r="AM34" s="66">
        <f>(SUM($B32:$AO32)-SUM($C33:AL33))*$A36</f>
        <v>0</v>
      </c>
      <c r="AN34" s="66">
        <f>(SUM($B32:$AO32)-SUM($C33:AM33))*$A36</f>
        <v>0</v>
      </c>
      <c r="AO34" s="66">
        <f>(SUM($B32:$AO32)-SUM($C33:AN33))*$A36</f>
        <v>0</v>
      </c>
      <c r="AP34" s="76"/>
    </row>
    <row r="35" spans="1:42" outlineLevel="1" x14ac:dyDescent="0.25">
      <c r="A35" s="75" t="s">
        <v>103</v>
      </c>
      <c r="B35" s="67">
        <f>B33+B34</f>
        <v>0</v>
      </c>
      <c r="C35" s="67">
        <f t="shared" ref="C35" si="121">C33+C34</f>
        <v>0</v>
      </c>
      <c r="D35" s="67">
        <f t="shared" ref="D35" si="122">D33+D34</f>
        <v>0</v>
      </c>
      <c r="E35" s="67">
        <f t="shared" ref="E35" si="123">E33+E34</f>
        <v>0</v>
      </c>
      <c r="F35" s="67">
        <f t="shared" ref="F35" si="124">F33+F34</f>
        <v>0</v>
      </c>
      <c r="G35" s="67">
        <f t="shared" ref="G35" si="125">G33+G34</f>
        <v>0</v>
      </c>
      <c r="H35" s="67">
        <f t="shared" ref="H35" si="126">H33+H34</f>
        <v>0</v>
      </c>
      <c r="I35" s="67">
        <f t="shared" ref="I35" si="127">I33+I34</f>
        <v>0</v>
      </c>
      <c r="J35" s="67">
        <f t="shared" ref="J35" si="128">J33+J34</f>
        <v>0</v>
      </c>
      <c r="K35" s="67">
        <f t="shared" ref="K35" si="129">K33+K34</f>
        <v>2590.0914993091333</v>
      </c>
      <c r="L35" s="67">
        <f t="shared" ref="L35" si="130">L33+L34</f>
        <v>2590.0914993091333</v>
      </c>
      <c r="M35" s="67">
        <f t="shared" ref="M35" si="131">M33+M34</f>
        <v>2590.0914993091333</v>
      </c>
      <c r="N35" s="67">
        <f t="shared" ref="N35" si="132">N33+N34</f>
        <v>2590.0914993091333</v>
      </c>
      <c r="O35" s="67">
        <f t="shared" ref="O35" si="133">O33+O34</f>
        <v>2590.0914993091333</v>
      </c>
      <c r="P35" s="67">
        <f t="shared" ref="P35" si="134">P33+P34</f>
        <v>2590.0914993091333</v>
      </c>
      <c r="Q35" s="67">
        <f t="shared" ref="Q35" si="135">Q33+Q34</f>
        <v>2590.0914993091333</v>
      </c>
      <c r="R35" s="67">
        <f t="shared" ref="R35" si="136">R33+R34</f>
        <v>2590.0914993091333</v>
      </c>
      <c r="S35" s="67">
        <f t="shared" ref="S35" si="137">S33+S34</f>
        <v>2590.0914993091333</v>
      </c>
      <c r="T35" s="67">
        <f t="shared" ref="T35" si="138">T33+T34</f>
        <v>2590.0914993091333</v>
      </c>
      <c r="U35" s="67">
        <f t="shared" ref="U35" si="139">U33+U34</f>
        <v>7.2759576141834259E-12</v>
      </c>
      <c r="V35" s="67">
        <f t="shared" ref="V35" si="140">V33+V34</f>
        <v>0</v>
      </c>
      <c r="W35" s="67">
        <f t="shared" ref="W35" si="141">W33+W34</f>
        <v>0</v>
      </c>
      <c r="X35" s="67">
        <f t="shared" ref="X35" si="142">X33+X34</f>
        <v>0</v>
      </c>
      <c r="Y35" s="67">
        <f t="shared" ref="Y35" si="143">Y33+Y34</f>
        <v>0</v>
      </c>
      <c r="Z35" s="67">
        <f t="shared" ref="Z35" si="144">Z33+Z34</f>
        <v>0</v>
      </c>
      <c r="AA35" s="67">
        <f t="shared" ref="AA35" si="145">AA33+AA34</f>
        <v>0</v>
      </c>
      <c r="AB35" s="67">
        <f t="shared" ref="AB35" si="146">AB33+AB34</f>
        <v>0</v>
      </c>
      <c r="AC35" s="67">
        <f t="shared" ref="AC35" si="147">AC33+AC34</f>
        <v>0</v>
      </c>
      <c r="AD35" s="67">
        <f t="shared" ref="AD35" si="148">AD33+AD34</f>
        <v>0</v>
      </c>
      <c r="AE35" s="67">
        <f t="shared" ref="AE35" si="149">AE33+AE34</f>
        <v>0</v>
      </c>
      <c r="AF35" s="67">
        <f t="shared" ref="AF35" si="150">AF33+AF34</f>
        <v>0</v>
      </c>
      <c r="AG35" s="67">
        <f t="shared" ref="AG35" si="151">AG33+AG34</f>
        <v>0</v>
      </c>
      <c r="AH35" s="67">
        <f t="shared" ref="AH35" si="152">AH33+AH34</f>
        <v>0</v>
      </c>
      <c r="AI35" s="67">
        <f t="shared" ref="AI35" si="153">AI33+AI34</f>
        <v>0</v>
      </c>
      <c r="AJ35" s="67">
        <f t="shared" ref="AJ35" si="154">AJ33+AJ34</f>
        <v>0</v>
      </c>
      <c r="AK35" s="67">
        <f t="shared" ref="AK35" si="155">AK33+AK34</f>
        <v>0</v>
      </c>
      <c r="AL35" s="67">
        <f t="shared" ref="AL35" si="156">AL33+AL34</f>
        <v>0</v>
      </c>
      <c r="AM35" s="67">
        <f t="shared" ref="AM35" si="157">AM33+AM34</f>
        <v>0</v>
      </c>
      <c r="AN35" s="67">
        <f t="shared" ref="AN35" si="158">AN33+AN34</f>
        <v>0</v>
      </c>
      <c r="AO35" s="67">
        <f t="shared" ref="AO35" si="159">AO33+AO34</f>
        <v>0</v>
      </c>
      <c r="AP35" s="76"/>
    </row>
    <row r="36" spans="1:42" x14ac:dyDescent="0.25">
      <c r="A36" s="79">
        <v>0.05</v>
      </c>
      <c r="B36" s="68">
        <v>10</v>
      </c>
      <c r="C36" s="69">
        <f>IF(B36="",0,PMT(A36,B36,SUM($B32:$AO32)))</f>
        <v>-2590.0914993091333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76"/>
    </row>
    <row r="37" spans="1:42" hidden="1" outlineLevel="1" x14ac:dyDescent="0.25">
      <c r="A37" s="78" t="s">
        <v>100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76"/>
    </row>
    <row r="38" spans="1:42" hidden="1" outlineLevel="1" x14ac:dyDescent="0.25">
      <c r="A38" s="78" t="s">
        <v>101</v>
      </c>
      <c r="B38" s="66"/>
      <c r="C38" s="66">
        <f>-($C41+C39)</f>
        <v>0</v>
      </c>
      <c r="D38" s="66">
        <f>IF((SUM($B37:$AO37)-SUM($C38:C38))&lt;-($C41+D39),SUM($B37:$AO37)-SUM($C38:C38)-D39,-($C41+D39))</f>
        <v>0</v>
      </c>
      <c r="E38" s="66">
        <f>IF((SUM($B37:$AO37)-SUM($C38:D38))&lt;-($C41+E39),SUM($B37:$AO37)-SUM($C38:D38)-E39,-($C41+E39))</f>
        <v>0</v>
      </c>
      <c r="F38" s="66">
        <f>IF((SUM($B37:$AO37)-SUM($C38:E38))&lt;-($C41+F39),SUM($B37:$AO37)-SUM($C38:E38)-F39,-($C41+F39))</f>
        <v>0</v>
      </c>
      <c r="G38" s="66">
        <f>IF((SUM($B37:$AO37)-SUM($C38:F38))&lt;-($C41+G39),SUM($B37:$AO37)-SUM($C38:F38)-G39,-($C41+G39))</f>
        <v>0</v>
      </c>
      <c r="H38" s="66">
        <f>IF((SUM($B37:$AO37)-SUM($C38:G38))&lt;-($C41+H39),SUM($B37:$AO37)-SUM($C38:G38)-H39,-($C41+H39))</f>
        <v>0</v>
      </c>
      <c r="I38" s="66">
        <f>IF((SUM($B37:$AO37)-SUM($C38:H38))&lt;-($C41+I39),SUM($B37:$AO37)-SUM($C38:H38)-I39,-($C41+I39))</f>
        <v>0</v>
      </c>
      <c r="J38" s="66">
        <f>IF((SUM($B37:$AO37)-SUM($C38:I38))&lt;-($C41+J39),SUM($B37:$AO37)-SUM($C38:I38)-J39,-($C41+J39))</f>
        <v>0</v>
      </c>
      <c r="K38" s="66">
        <f>IF((SUM($B37:$AO37)-SUM($C38:J38))&lt;-($C41+K39),SUM($B37:$AO37)-SUM($C38:J38)-K39,-($C41+K39))</f>
        <v>0</v>
      </c>
      <c r="L38" s="66">
        <f>IF((SUM($B37:$AO37)-SUM($C38:K38))&lt;-($C41+L39),SUM($B37:$AO37)-SUM($C38:K38)-L39,-($C41+L39))</f>
        <v>0</v>
      </c>
      <c r="M38" s="66">
        <f>IF((SUM($B37:$AO37)-SUM($C38:L38))&lt;-($C41+M39),SUM($B37:$AO37)-SUM($C38:L38)-M39,-($C41+M39))</f>
        <v>0</v>
      </c>
      <c r="N38" s="66">
        <f>IF((SUM($B37:$AO37)-SUM($C38:M38))&lt;-($C41+N39),SUM($B37:$AO37)-SUM($C38:M38)-N39,-($C41+N39))</f>
        <v>0</v>
      </c>
      <c r="O38" s="66">
        <f>IF((SUM($B37:$AO37)-SUM($C38:N38))&lt;-($C41+O39),SUM($B37:$AO37)-SUM($C38:N38)-O39,-($C41+O39))</f>
        <v>0</v>
      </c>
      <c r="P38" s="66">
        <f>IF((SUM($B37:$AO37)-SUM($C38:O38))&lt;-($C41+P39),SUM($B37:$AO37)-SUM($C38:O38)-P39,-($C41+P39))</f>
        <v>0</v>
      </c>
      <c r="Q38" s="66">
        <f>IF((SUM($B37:$AO37)-SUM($C38:P38))&lt;-($C41+Q39),SUM($B37:$AO37)-SUM($C38:P38)-Q39,-($C41+Q39))</f>
        <v>0</v>
      </c>
      <c r="R38" s="66">
        <f>IF((SUM($B37:$AO37)-SUM($C38:Q38))&lt;-($C41+R39),SUM($B37:$AO37)-SUM($C38:Q38)-R39,-($C41+R39))</f>
        <v>0</v>
      </c>
      <c r="S38" s="66">
        <f>IF((SUM($B37:$AO37)-SUM($C38:R38))&lt;-($C41+S39),SUM($B37:$AO37)-SUM($C38:R38)-S39,-($C41+S39))</f>
        <v>0</v>
      </c>
      <c r="T38" s="66">
        <f>IF((SUM($B37:$AO37)-SUM($C38:S38))&lt;-($C41+T39),SUM($B37:$AO37)-SUM($C38:S38)-T39,-($C41+T39))</f>
        <v>0</v>
      </c>
      <c r="U38" s="66">
        <f>IF((SUM($B37:$AO37)-SUM($C38:T38))&lt;-($C41+U39),SUM($B37:$AO37)-SUM($C38:T38)-U39,-($C41+U39))</f>
        <v>0</v>
      </c>
      <c r="V38" s="66">
        <f>IF((SUM($B37:$AO37)-SUM($C38:U38))&lt;-($C41+V39),SUM($B37:$AO37)-SUM($C38:U38)-V39,-($C41+V39))</f>
        <v>0</v>
      </c>
      <c r="W38" s="66">
        <f>IF((SUM($B37:$AO37)-SUM($C38:V38))&lt;-($C41+W39),SUM($B37:$AO37)-SUM($C38:V38)-W39,-($C41+W39))</f>
        <v>0</v>
      </c>
      <c r="X38" s="66">
        <f>IF((SUM($B37:$AO37)-SUM($C38:W38))&lt;-($C41+X39),SUM($B37:$AO37)-SUM($C38:W38)-X39,-($C41+X39))</f>
        <v>0</v>
      </c>
      <c r="Y38" s="66">
        <f>IF((SUM($B37:$AO37)-SUM($C38:X38))&lt;-($C41+Y39),SUM($B37:$AO37)-SUM($C38:X38)-Y39,-($C41+Y39))</f>
        <v>0</v>
      </c>
      <c r="Z38" s="66">
        <f>IF((SUM($B37:$AO37)-SUM($C38:Y38))&lt;-($C41+Z39),SUM($B37:$AO37)-SUM($C38:Y38)-Z39,-($C41+Z39))</f>
        <v>0</v>
      </c>
      <c r="AA38" s="66">
        <f>IF((SUM($B37:$AO37)-SUM($C38:Z38))&lt;-($C41+AA39),SUM($B37:$AO37)-SUM($C38:Z38)-AA39,-($C41+AA39))</f>
        <v>0</v>
      </c>
      <c r="AB38" s="66">
        <f>IF((SUM($B37:$AO37)-SUM($C38:AA38))&lt;-($C41+AB39),SUM($B37:$AO37)-SUM($C38:AA38)-AB39,-($C41+AB39))</f>
        <v>0</v>
      </c>
      <c r="AC38" s="66">
        <f>IF((SUM($B37:$AO37)-SUM($C38:AB38))&lt;-($C41+AC39),SUM($B37:$AO37)-SUM($C38:AB38)-AC39,-($C41+AC39))</f>
        <v>0</v>
      </c>
      <c r="AD38" s="66">
        <f>IF((SUM($B37:$AO37)-SUM($C38:AC38))&lt;-($C41+AD39),SUM($B37:$AO37)-SUM($C38:AC38)-AD39,-($C41+AD39))</f>
        <v>0</v>
      </c>
      <c r="AE38" s="66">
        <f>IF((SUM($B37:$AO37)-SUM($C38:AD38))&lt;-($C41+AE39),SUM($B37:$AO37)-SUM($C38:AD38)-AE39,-($C41+AE39))</f>
        <v>0</v>
      </c>
      <c r="AF38" s="66">
        <f>IF((SUM($B37:$AO37)-SUM($C38:AE38))&lt;-($C41+AF39),SUM($B37:$AO37)-SUM($C38:AE38)-AF39,-($C41+AF39))</f>
        <v>0</v>
      </c>
      <c r="AG38" s="66">
        <f>IF((SUM($B37:$AO37)-SUM($C38:AF38))&lt;-($C41+AG39),SUM($B37:$AO37)-SUM($C38:AF38)-AG39,-($C41+AG39))</f>
        <v>0</v>
      </c>
      <c r="AH38" s="66">
        <f>IF((SUM($B37:$AO37)-SUM($C38:AG38))&lt;-($C41+AH39),SUM($B37:$AO37)-SUM($C38:AG38)-AH39,-($C41+AH39))</f>
        <v>0</v>
      </c>
      <c r="AI38" s="66">
        <f>IF((SUM($B37:$AO37)-SUM($C38:AH38))&lt;-($C41+AI39),SUM($B37:$AO37)-SUM($C38:AH38)-AI39,-($C41+AI39))</f>
        <v>0</v>
      </c>
      <c r="AJ38" s="66">
        <f>IF((SUM($B37:$AO37)-SUM($C38:AI38))&lt;-($C41+AJ39),SUM($B37:$AO37)-SUM($C38:AI38)-AJ39,-($C41+AJ39))</f>
        <v>0</v>
      </c>
      <c r="AK38" s="66">
        <f>IF((SUM($B37:$AO37)-SUM($C38:AJ38))&lt;-($C41+AK39),SUM($B37:$AO37)-SUM($C38:AJ38)-AK39,-($C41+AK39))</f>
        <v>0</v>
      </c>
      <c r="AL38" s="66">
        <f>IF((SUM($B37:$AO37)-SUM($C38:AK38))&lt;-($C41+AL39),SUM($B37:$AO37)-SUM($C38:AK38)-AL39,-($C41+AL39))</f>
        <v>0</v>
      </c>
      <c r="AM38" s="66">
        <f>IF((SUM($B37:$AO37)-SUM($C38:AL38))&lt;-($C41+AM39),SUM($B37:$AO37)-SUM($C38:AL38)-AM39,-($C41+AM39))</f>
        <v>0</v>
      </c>
      <c r="AN38" s="66">
        <f>IF((SUM($B37:$AO37)-SUM($C38:AM38))&lt;-($C41+AN39),SUM($B37:$AO37)-SUM($C38:AM38)-AN39,-($C41+AN39))</f>
        <v>0</v>
      </c>
      <c r="AO38" s="66">
        <f>IF((SUM($B37:$AO37)-SUM($C38:AN38))&lt;-($C41+AO39),SUM($B37:$AO37)-SUM($C38:AN38)-AO39,-($C41+AO39))</f>
        <v>0</v>
      </c>
      <c r="AP38" s="76"/>
    </row>
    <row r="39" spans="1:42" hidden="1" outlineLevel="1" x14ac:dyDescent="0.25">
      <c r="A39" s="78" t="s">
        <v>102</v>
      </c>
      <c r="B39" s="66"/>
      <c r="C39" s="66">
        <f>SUM($B37:$AO37)*$A41</f>
        <v>0</v>
      </c>
      <c r="D39" s="66">
        <f>(SUM($B37:$AO37)-SUM($C38:C38))*$A41</f>
        <v>0</v>
      </c>
      <c r="E39" s="66">
        <f>(SUM($B37:$AO37)-SUM($C38:D38))*$A41</f>
        <v>0</v>
      </c>
      <c r="F39" s="66">
        <f>(SUM($B37:$AO37)-SUM($C38:E38))*$A41</f>
        <v>0</v>
      </c>
      <c r="G39" s="66">
        <f>(SUM($B37:$AO37)-SUM($C38:F38))*$A41</f>
        <v>0</v>
      </c>
      <c r="H39" s="66">
        <f>(SUM($B37:$AO37)-SUM($C38:G38))*$A41</f>
        <v>0</v>
      </c>
      <c r="I39" s="66">
        <f>(SUM($B37:$AO37)-SUM($C38:H38))*$A41</f>
        <v>0</v>
      </c>
      <c r="J39" s="66">
        <f>(SUM($B37:$AO37)-SUM($C38:I38))*$A41</f>
        <v>0</v>
      </c>
      <c r="K39" s="66">
        <f>(SUM($B37:$AO37)-SUM($C38:J38))*$A41</f>
        <v>0</v>
      </c>
      <c r="L39" s="66">
        <f>(SUM($B37:$AO37)-SUM($C38:K38))*$A41</f>
        <v>0</v>
      </c>
      <c r="M39" s="66">
        <f>(SUM($B37:$AO37)-SUM($C38:L38))*$A41</f>
        <v>0</v>
      </c>
      <c r="N39" s="66">
        <f>(SUM($B37:$AO37)-SUM($C38:M38))*$A41</f>
        <v>0</v>
      </c>
      <c r="O39" s="66">
        <f>(SUM($B37:$AO37)-SUM($C38:N38))*$A41</f>
        <v>0</v>
      </c>
      <c r="P39" s="66">
        <f>(SUM($B37:$AO37)-SUM($C38:O38))*$A41</f>
        <v>0</v>
      </c>
      <c r="Q39" s="66">
        <f>(SUM($B37:$AO37)-SUM($C38:P38))*$A41</f>
        <v>0</v>
      </c>
      <c r="R39" s="66">
        <f>(SUM($B37:$AO37)-SUM($C38:Q38))*$A41</f>
        <v>0</v>
      </c>
      <c r="S39" s="66">
        <f>(SUM($B37:$AO37)-SUM($C38:R38))*$A41</f>
        <v>0</v>
      </c>
      <c r="T39" s="66">
        <f>(SUM($B37:$AO37)-SUM($C38:S38))*$A41</f>
        <v>0</v>
      </c>
      <c r="U39" s="66">
        <f>(SUM($B37:$AO37)-SUM($C38:T38))*$A41</f>
        <v>0</v>
      </c>
      <c r="V39" s="66">
        <f>(SUM($B37:$AO37)-SUM($C38:U38))*$A41</f>
        <v>0</v>
      </c>
      <c r="W39" s="66">
        <f>(SUM($B37:$AO37)-SUM($C38:V38))*$A41</f>
        <v>0</v>
      </c>
      <c r="X39" s="66">
        <f>(SUM($B37:$AO37)-SUM($C38:W38))*$A41</f>
        <v>0</v>
      </c>
      <c r="Y39" s="66">
        <f>(SUM($B37:$AO37)-SUM($C38:X38))*$A41</f>
        <v>0</v>
      </c>
      <c r="Z39" s="66">
        <f>(SUM($B37:$AO37)-SUM($C38:Y38))*$A41</f>
        <v>0</v>
      </c>
      <c r="AA39" s="66">
        <f>(SUM($B37:$AO37)-SUM($C38:Z38))*$A41</f>
        <v>0</v>
      </c>
      <c r="AB39" s="66">
        <f>(SUM($B37:$AO37)-SUM($C38:AA38))*$A41</f>
        <v>0</v>
      </c>
      <c r="AC39" s="66">
        <f>(SUM($B37:$AO37)-SUM($C38:AB38))*$A41</f>
        <v>0</v>
      </c>
      <c r="AD39" s="66">
        <f>(SUM($B37:$AO37)-SUM($C38:AC38))*$A41</f>
        <v>0</v>
      </c>
      <c r="AE39" s="66">
        <f>(SUM($B37:$AO37)-SUM($C38:AD38))*$A41</f>
        <v>0</v>
      </c>
      <c r="AF39" s="66">
        <f>(SUM($B37:$AO37)-SUM($C38:AE38))*$A41</f>
        <v>0</v>
      </c>
      <c r="AG39" s="66">
        <f>(SUM($B37:$AO37)-SUM($C38:AF38))*$A41</f>
        <v>0</v>
      </c>
      <c r="AH39" s="66">
        <f>(SUM($B37:$AO37)-SUM($C38:AG38))*$A41</f>
        <v>0</v>
      </c>
      <c r="AI39" s="66">
        <f>(SUM($B37:$AO37)-SUM($C38:AH38))*$A41</f>
        <v>0</v>
      </c>
      <c r="AJ39" s="66">
        <f>(SUM($B37:$AO37)-SUM($C38:AI38))*$A41</f>
        <v>0</v>
      </c>
      <c r="AK39" s="66">
        <f>(SUM($B37:$AO37)-SUM($C38:AJ38))*$A41</f>
        <v>0</v>
      </c>
      <c r="AL39" s="66">
        <f>(SUM($B37:$AO37)-SUM($C38:AK38))*$A41</f>
        <v>0</v>
      </c>
      <c r="AM39" s="66">
        <f>(SUM($B37:$AO37)-SUM($C38:AL38))*$A41</f>
        <v>0</v>
      </c>
      <c r="AN39" s="66">
        <f>(SUM($B37:$AO37)-SUM($C38:AM38))*$A41</f>
        <v>0</v>
      </c>
      <c r="AO39" s="66">
        <f>(SUM($B37:$AO37)-SUM($C38:AN38))*$A41</f>
        <v>0</v>
      </c>
      <c r="AP39" s="76"/>
    </row>
    <row r="40" spans="1:42" hidden="1" outlineLevel="1" x14ac:dyDescent="0.25">
      <c r="A40" s="75" t="s">
        <v>103</v>
      </c>
      <c r="B40" s="67">
        <f>B38+B39</f>
        <v>0</v>
      </c>
      <c r="C40" s="67">
        <f t="shared" ref="C40" si="160">C38+C39</f>
        <v>0</v>
      </c>
      <c r="D40" s="67">
        <f t="shared" ref="D40" si="161">D38+D39</f>
        <v>0</v>
      </c>
      <c r="E40" s="67">
        <f t="shared" ref="E40" si="162">E38+E39</f>
        <v>0</v>
      </c>
      <c r="F40" s="67">
        <f t="shared" ref="F40" si="163">F38+F39</f>
        <v>0</v>
      </c>
      <c r="G40" s="67">
        <f t="shared" ref="G40" si="164">G38+G39</f>
        <v>0</v>
      </c>
      <c r="H40" s="67">
        <f t="shared" ref="H40" si="165">H38+H39</f>
        <v>0</v>
      </c>
      <c r="I40" s="67">
        <f t="shared" ref="I40" si="166">I38+I39</f>
        <v>0</v>
      </c>
      <c r="J40" s="67">
        <f t="shared" ref="J40" si="167">J38+J39</f>
        <v>0</v>
      </c>
      <c r="K40" s="67">
        <f t="shared" ref="K40" si="168">K38+K39</f>
        <v>0</v>
      </c>
      <c r="L40" s="67">
        <f t="shared" ref="L40" si="169">L38+L39</f>
        <v>0</v>
      </c>
      <c r="M40" s="67">
        <f t="shared" ref="M40" si="170">M38+M39</f>
        <v>0</v>
      </c>
      <c r="N40" s="67">
        <f t="shared" ref="N40" si="171">N38+N39</f>
        <v>0</v>
      </c>
      <c r="O40" s="67">
        <f t="shared" ref="O40" si="172">O38+O39</f>
        <v>0</v>
      </c>
      <c r="P40" s="67">
        <f t="shared" ref="P40" si="173">P38+P39</f>
        <v>0</v>
      </c>
      <c r="Q40" s="67">
        <f t="shared" ref="Q40" si="174">Q38+Q39</f>
        <v>0</v>
      </c>
      <c r="R40" s="67">
        <f t="shared" ref="R40" si="175">R38+R39</f>
        <v>0</v>
      </c>
      <c r="S40" s="67">
        <f t="shared" ref="S40" si="176">S38+S39</f>
        <v>0</v>
      </c>
      <c r="T40" s="67">
        <f t="shared" ref="T40" si="177">T38+T39</f>
        <v>0</v>
      </c>
      <c r="U40" s="67">
        <f t="shared" ref="U40" si="178">U38+U39</f>
        <v>0</v>
      </c>
      <c r="V40" s="67">
        <f t="shared" ref="V40" si="179">V38+V39</f>
        <v>0</v>
      </c>
      <c r="W40" s="67">
        <f t="shared" ref="W40" si="180">W38+W39</f>
        <v>0</v>
      </c>
      <c r="X40" s="67">
        <f t="shared" ref="X40" si="181">X38+X39</f>
        <v>0</v>
      </c>
      <c r="Y40" s="67">
        <f t="shared" ref="Y40" si="182">Y38+Y39</f>
        <v>0</v>
      </c>
      <c r="Z40" s="67">
        <f t="shared" ref="Z40" si="183">Z38+Z39</f>
        <v>0</v>
      </c>
      <c r="AA40" s="67">
        <f t="shared" ref="AA40" si="184">AA38+AA39</f>
        <v>0</v>
      </c>
      <c r="AB40" s="67">
        <f t="shared" ref="AB40" si="185">AB38+AB39</f>
        <v>0</v>
      </c>
      <c r="AC40" s="67">
        <f t="shared" ref="AC40" si="186">AC38+AC39</f>
        <v>0</v>
      </c>
      <c r="AD40" s="67">
        <f t="shared" ref="AD40" si="187">AD38+AD39</f>
        <v>0</v>
      </c>
      <c r="AE40" s="67">
        <f t="shared" ref="AE40" si="188">AE38+AE39</f>
        <v>0</v>
      </c>
      <c r="AF40" s="67">
        <f t="shared" ref="AF40" si="189">AF38+AF39</f>
        <v>0</v>
      </c>
      <c r="AG40" s="67">
        <f t="shared" ref="AG40" si="190">AG38+AG39</f>
        <v>0</v>
      </c>
      <c r="AH40" s="67">
        <f t="shared" ref="AH40" si="191">AH38+AH39</f>
        <v>0</v>
      </c>
      <c r="AI40" s="67">
        <f t="shared" ref="AI40" si="192">AI38+AI39</f>
        <v>0</v>
      </c>
      <c r="AJ40" s="67">
        <f t="shared" ref="AJ40" si="193">AJ38+AJ39</f>
        <v>0</v>
      </c>
      <c r="AK40" s="67">
        <f t="shared" ref="AK40" si="194">AK38+AK39</f>
        <v>0</v>
      </c>
      <c r="AL40" s="67">
        <f t="shared" ref="AL40" si="195">AL38+AL39</f>
        <v>0</v>
      </c>
      <c r="AM40" s="67">
        <f t="shared" ref="AM40" si="196">AM38+AM39</f>
        <v>0</v>
      </c>
      <c r="AN40" s="67">
        <f t="shared" ref="AN40" si="197">AN38+AN39</f>
        <v>0</v>
      </c>
      <c r="AO40" s="67">
        <f t="shared" ref="AO40" si="198">AO38+AO39</f>
        <v>0</v>
      </c>
      <c r="AP40" s="76"/>
    </row>
    <row r="41" spans="1:42" collapsed="1" x14ac:dyDescent="0.25">
      <c r="A41" s="79"/>
      <c r="B41" s="68"/>
      <c r="C41" s="69">
        <f>IF(B41="",0,PMT(A41,B41,B37))</f>
        <v>0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76"/>
    </row>
    <row r="42" spans="1:42" hidden="1" outlineLevel="1" x14ac:dyDescent="0.25">
      <c r="A42" s="78" t="s">
        <v>100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76"/>
    </row>
    <row r="43" spans="1:42" hidden="1" outlineLevel="1" x14ac:dyDescent="0.25">
      <c r="A43" s="78" t="s">
        <v>101</v>
      </c>
      <c r="B43" s="66"/>
      <c r="C43" s="66">
        <f>-($C46+C44)</f>
        <v>0</v>
      </c>
      <c r="D43" s="66">
        <f>IF((SUM($B42:$AO42)-SUM($C43:C43))&lt;-($C46+D44),SUM($B42:$AO42)-SUM($C43:C43)-D44,-($C46+D44))</f>
        <v>0</v>
      </c>
      <c r="E43" s="66">
        <f>IF((SUM($B42:$AO42)-SUM($C43:D43))&lt;-($C46+E44),SUM($B42:$AO42)-SUM($C43:D43)-E44,-($C46+E44))</f>
        <v>0</v>
      </c>
      <c r="F43" s="66">
        <f>IF((SUM($B42:$AO42)-SUM($C43:E43))&lt;-($C46+F44),SUM($B42:$AO42)-SUM($C43:E43)-F44,-($C46+F44))</f>
        <v>0</v>
      </c>
      <c r="G43" s="66">
        <f>IF((SUM($B42:$AO42)-SUM($C43:F43))&lt;-($C46+G44),SUM($B42:$AO42)-SUM($C43:F43)-G44,-($C46+G44))</f>
        <v>0</v>
      </c>
      <c r="H43" s="66">
        <f>IF((SUM($B42:$AO42)-SUM($C43:G43))&lt;-($C46+H44),SUM($B42:$AO42)-SUM($C43:G43)-H44,-($C46+H44))</f>
        <v>0</v>
      </c>
      <c r="I43" s="66">
        <f>IF((SUM($B42:$AO42)-SUM($C43:H43))&lt;-($C46+I44),SUM($B42:$AO42)-SUM($C43:H43)-I44,-($C46+I44))</f>
        <v>0</v>
      </c>
      <c r="J43" s="66">
        <f>IF((SUM($B42:$AO42)-SUM($C43:I43))&lt;-($C46+J44),SUM($B42:$AO42)-SUM($C43:I43)-J44,-($C46+J44))</f>
        <v>0</v>
      </c>
      <c r="K43" s="66">
        <f>IF((SUM($B42:$AO42)-SUM($C43:J43))&lt;-($C46+K44),SUM($B42:$AO42)-SUM($C43:J43)-K44,-($C46+K44))</f>
        <v>0</v>
      </c>
      <c r="L43" s="66">
        <f>IF((SUM($B42:$AO42)-SUM($C43:K43))&lt;-($C46+L44),SUM($B42:$AO42)-SUM($C43:K43)-L44,-($C46+L44))</f>
        <v>0</v>
      </c>
      <c r="M43" s="66">
        <f>IF((SUM($B42:$AO42)-SUM($C43:L43))&lt;-($C46+M44),SUM($B42:$AO42)-SUM($C43:L43)-M44,-($C46+M44))</f>
        <v>0</v>
      </c>
      <c r="N43" s="66">
        <f>IF((SUM($B42:$AO42)-SUM($C43:M43))&lt;-($C46+N44),SUM($B42:$AO42)-SUM($C43:M43)-N44,-($C46+N44))</f>
        <v>0</v>
      </c>
      <c r="O43" s="66">
        <f>IF((SUM($B42:$AO42)-SUM($C43:N43))&lt;-($C46+O44),SUM($B42:$AO42)-SUM($C43:N43)-O44,-($C46+O44))</f>
        <v>0</v>
      </c>
      <c r="P43" s="66">
        <f>IF((SUM($B42:$AO42)-SUM($C43:O43))&lt;-($C46+P44),SUM($B42:$AO42)-SUM($C43:O43)-P44,-($C46+P44))</f>
        <v>0</v>
      </c>
      <c r="Q43" s="66">
        <f>IF((SUM($B42:$AO42)-SUM($C43:P43))&lt;-($C46+Q44),SUM($B42:$AO42)-SUM($C43:P43)-Q44,-($C46+Q44))</f>
        <v>0</v>
      </c>
      <c r="R43" s="66">
        <f>IF((SUM($B42:$AO42)-SUM($C43:Q43))&lt;-($C46+R44),SUM($B42:$AO42)-SUM($C43:Q43)-R44,-($C46+R44))</f>
        <v>0</v>
      </c>
      <c r="S43" s="66">
        <f>IF((SUM($B42:$AO42)-SUM($C43:R43))&lt;-($C46+S44),SUM($B42:$AO42)-SUM($C43:R43)-S44,-($C46+S44))</f>
        <v>0</v>
      </c>
      <c r="T43" s="66">
        <f>IF((SUM($B42:$AO42)-SUM($C43:S43))&lt;-($C46+T44),SUM($B42:$AO42)-SUM($C43:S43)-T44,-($C46+T44))</f>
        <v>0</v>
      </c>
      <c r="U43" s="66">
        <f>IF((SUM($B42:$AO42)-SUM($C43:T43))&lt;-($C46+U44),SUM($B42:$AO42)-SUM($C43:T43)-U44,-($C46+U44))</f>
        <v>0</v>
      </c>
      <c r="V43" s="66">
        <f>IF((SUM($B42:$AO42)-SUM($C43:U43))&lt;-($C46+V44),SUM($B42:$AO42)-SUM($C43:U43)-V44,-($C46+V44))</f>
        <v>0</v>
      </c>
      <c r="W43" s="66">
        <f>IF((SUM($B42:$AO42)-SUM($C43:V43))&lt;-($C46+W44),SUM($B42:$AO42)-SUM($C43:V43)-W44,-($C46+W44))</f>
        <v>0</v>
      </c>
      <c r="X43" s="66">
        <f>IF((SUM($B42:$AO42)-SUM($C43:W43))&lt;-($C46+X44),SUM($B42:$AO42)-SUM($C43:W43)-X44,-($C46+X44))</f>
        <v>0</v>
      </c>
      <c r="Y43" s="66">
        <f>IF((SUM($B42:$AO42)-SUM($C43:X43))&lt;-($C46+Y44),SUM($B42:$AO42)-SUM($C43:X43)-Y44,-($C46+Y44))</f>
        <v>0</v>
      </c>
      <c r="Z43" s="66">
        <f>IF((SUM($B42:$AO42)-SUM($C43:Y43))&lt;-($C46+Z44),SUM($B42:$AO42)-SUM($C43:Y43)-Z44,-($C46+Z44))</f>
        <v>0</v>
      </c>
      <c r="AA43" s="66">
        <f>IF((SUM($B42:$AO42)-SUM($C43:Z43))&lt;-($C46+AA44),SUM($B42:$AO42)-SUM($C43:Z43)-AA44,-($C46+AA44))</f>
        <v>0</v>
      </c>
      <c r="AB43" s="66">
        <f>IF((SUM($B42:$AO42)-SUM($C43:AA43))&lt;-($C46+AB44),SUM($B42:$AO42)-SUM($C43:AA43)-AB44,-($C46+AB44))</f>
        <v>0</v>
      </c>
      <c r="AC43" s="66">
        <f>IF((SUM($B42:$AO42)-SUM($C43:AB43))&lt;-($C46+AC44),SUM($B42:$AO42)-SUM($C43:AB43)-AC44,-($C46+AC44))</f>
        <v>0</v>
      </c>
      <c r="AD43" s="66">
        <f>IF((SUM($B42:$AO42)-SUM($C43:AC43))&lt;-($C46+AD44),SUM($B42:$AO42)-SUM($C43:AC43)-AD44,-($C46+AD44))</f>
        <v>0</v>
      </c>
      <c r="AE43" s="66">
        <f>IF((SUM($B42:$AO42)-SUM($C43:AD43))&lt;-($C46+AE44),SUM($B42:$AO42)-SUM($C43:AD43)-AE44,-($C46+AE44))</f>
        <v>0</v>
      </c>
      <c r="AF43" s="66">
        <f>IF((SUM($B42:$AO42)-SUM($C43:AE43))&lt;-($C46+AF44),SUM($B42:$AO42)-SUM($C43:AE43)-AF44,-($C46+AF44))</f>
        <v>0</v>
      </c>
      <c r="AG43" s="66">
        <f>IF((SUM($B42:$AO42)-SUM($C43:AF43))&lt;-($C46+AG44),SUM($B42:$AO42)-SUM($C43:AF43)-AG44,-($C46+AG44))</f>
        <v>0</v>
      </c>
      <c r="AH43" s="66">
        <f>IF((SUM($B42:$AO42)-SUM($C43:AG43))&lt;-($C46+AH44),SUM($B42:$AO42)-SUM($C43:AG43)-AH44,-($C46+AH44))</f>
        <v>0</v>
      </c>
      <c r="AI43" s="66">
        <f>IF((SUM($B42:$AO42)-SUM($C43:AH43))&lt;-($C46+AI44),SUM($B42:$AO42)-SUM($C43:AH43)-AI44,-($C46+AI44))</f>
        <v>0</v>
      </c>
      <c r="AJ43" s="66">
        <f>IF((SUM($B42:$AO42)-SUM($C43:AI43))&lt;-($C46+AJ44),SUM($B42:$AO42)-SUM($C43:AI43)-AJ44,-($C46+AJ44))</f>
        <v>0</v>
      </c>
      <c r="AK43" s="66">
        <f>IF((SUM($B42:$AO42)-SUM($C43:AJ43))&lt;-($C46+AK44),SUM($B42:$AO42)-SUM($C43:AJ43)-AK44,-($C46+AK44))</f>
        <v>0</v>
      </c>
      <c r="AL43" s="66">
        <f>IF((SUM($B42:$AO42)-SUM($C43:AK43))&lt;-($C46+AL44),SUM($B42:$AO42)-SUM($C43:AK43)-AL44,-($C46+AL44))</f>
        <v>0</v>
      </c>
      <c r="AM43" s="66">
        <f>IF((SUM($B42:$AO42)-SUM($C43:AL43))&lt;-($C46+AM44),SUM($B42:$AO42)-SUM($C43:AL43)-AM44,-($C46+AM44))</f>
        <v>0</v>
      </c>
      <c r="AN43" s="66">
        <f>IF((SUM($B42:$AO42)-SUM($C43:AM43))&lt;-($C46+AN44),SUM($B42:$AO42)-SUM($C43:AM43)-AN44,-($C46+AN44))</f>
        <v>0</v>
      </c>
      <c r="AO43" s="66">
        <f>IF((SUM($B42:$AO42)-SUM($C43:AN43))&lt;-($C46+AO44),SUM($B42:$AO42)-SUM($C43:AN43)-AO44,-($C46+AO44))</f>
        <v>0</v>
      </c>
      <c r="AP43" s="76"/>
    </row>
    <row r="44" spans="1:42" hidden="1" outlineLevel="1" x14ac:dyDescent="0.25">
      <c r="A44" s="78" t="s">
        <v>102</v>
      </c>
      <c r="B44" s="66"/>
      <c r="C44" s="66">
        <f>SUM($B42:$AO42)*$A46</f>
        <v>0</v>
      </c>
      <c r="D44" s="66">
        <f>(SUM($B42:$AO42)-SUM($C43:C43))*$A46</f>
        <v>0</v>
      </c>
      <c r="E44" s="66">
        <f>(SUM($B42:$AO42)-SUM($C43:D43))*$A46</f>
        <v>0</v>
      </c>
      <c r="F44" s="66">
        <f>(SUM($B42:$AO42)-SUM($C43:E43))*$A46</f>
        <v>0</v>
      </c>
      <c r="G44" s="66">
        <f>(SUM($B42:$AO42)-SUM($C43:F43))*$A46</f>
        <v>0</v>
      </c>
      <c r="H44" s="66">
        <f>(SUM($B42:$AO42)-SUM($C43:G43))*$A46</f>
        <v>0</v>
      </c>
      <c r="I44" s="66">
        <f>(SUM($B42:$AO42)-SUM($C43:H43))*$A46</f>
        <v>0</v>
      </c>
      <c r="J44" s="66">
        <f>(SUM($B42:$AO42)-SUM($C43:I43))*$A46</f>
        <v>0</v>
      </c>
      <c r="K44" s="66">
        <f>(SUM($B42:$AO42)-SUM($C43:J43))*$A46</f>
        <v>0</v>
      </c>
      <c r="L44" s="66">
        <f>(SUM($B42:$AO42)-SUM($C43:K43))*$A46</f>
        <v>0</v>
      </c>
      <c r="M44" s="66">
        <f>(SUM($B42:$AO42)-SUM($C43:L43))*$A46</f>
        <v>0</v>
      </c>
      <c r="N44" s="66">
        <f>(SUM($B42:$AO42)-SUM($C43:M43))*$A46</f>
        <v>0</v>
      </c>
      <c r="O44" s="66">
        <f>(SUM($B42:$AO42)-SUM($C43:N43))*$A46</f>
        <v>0</v>
      </c>
      <c r="P44" s="66">
        <f>(SUM($B42:$AO42)-SUM($C43:O43))*$A46</f>
        <v>0</v>
      </c>
      <c r="Q44" s="66">
        <f>(SUM($B42:$AO42)-SUM($C43:P43))*$A46</f>
        <v>0</v>
      </c>
      <c r="R44" s="66">
        <f>(SUM($B42:$AO42)-SUM($C43:Q43))*$A46</f>
        <v>0</v>
      </c>
      <c r="S44" s="66">
        <f>(SUM($B42:$AO42)-SUM($C43:R43))*$A46</f>
        <v>0</v>
      </c>
      <c r="T44" s="66">
        <f>(SUM($B42:$AO42)-SUM($C43:S43))*$A46</f>
        <v>0</v>
      </c>
      <c r="U44" s="66">
        <f>(SUM($B42:$AO42)-SUM($C43:T43))*$A46</f>
        <v>0</v>
      </c>
      <c r="V44" s="66">
        <f>(SUM($B42:$AO42)-SUM($C43:U43))*$A46</f>
        <v>0</v>
      </c>
      <c r="W44" s="66">
        <f>(SUM($B42:$AO42)-SUM($C43:V43))*$A46</f>
        <v>0</v>
      </c>
      <c r="X44" s="66">
        <f>(SUM($B42:$AO42)-SUM($C43:W43))*$A46</f>
        <v>0</v>
      </c>
      <c r="Y44" s="66">
        <f>(SUM($B42:$AO42)-SUM($C43:X43))*$A46</f>
        <v>0</v>
      </c>
      <c r="Z44" s="66">
        <f>(SUM($B42:$AO42)-SUM($C43:Y43))*$A46</f>
        <v>0</v>
      </c>
      <c r="AA44" s="66">
        <f>(SUM($B42:$AO42)-SUM($C43:Z43))*$A46</f>
        <v>0</v>
      </c>
      <c r="AB44" s="66">
        <f>(SUM($B42:$AO42)-SUM($C43:AA43))*$A46</f>
        <v>0</v>
      </c>
      <c r="AC44" s="66">
        <f>(SUM($B42:$AO42)-SUM($C43:AB43))*$A46</f>
        <v>0</v>
      </c>
      <c r="AD44" s="66">
        <f>(SUM($B42:$AO42)-SUM($C43:AC43))*$A46</f>
        <v>0</v>
      </c>
      <c r="AE44" s="66">
        <f>(SUM($B42:$AO42)-SUM($C43:AD43))*$A46</f>
        <v>0</v>
      </c>
      <c r="AF44" s="66">
        <f>(SUM($B42:$AO42)-SUM($C43:AE43))*$A46</f>
        <v>0</v>
      </c>
      <c r="AG44" s="66">
        <f>(SUM($B42:$AO42)-SUM($C43:AF43))*$A46</f>
        <v>0</v>
      </c>
      <c r="AH44" s="66">
        <f>(SUM($B42:$AO42)-SUM($C43:AG43))*$A46</f>
        <v>0</v>
      </c>
      <c r="AI44" s="66">
        <f>(SUM($B42:$AO42)-SUM($C43:AH43))*$A46</f>
        <v>0</v>
      </c>
      <c r="AJ44" s="66">
        <f>(SUM($B42:$AO42)-SUM($C43:AI43))*$A46</f>
        <v>0</v>
      </c>
      <c r="AK44" s="66">
        <f>(SUM($B42:$AO42)-SUM($C43:AJ43))*$A46</f>
        <v>0</v>
      </c>
      <c r="AL44" s="66">
        <f>(SUM($B42:$AO42)-SUM($C43:AK43))*$A46</f>
        <v>0</v>
      </c>
      <c r="AM44" s="66">
        <f>(SUM($B42:$AO42)-SUM($C43:AL43))*$A46</f>
        <v>0</v>
      </c>
      <c r="AN44" s="66">
        <f>(SUM($B42:$AO42)-SUM($C43:AM43))*$A46</f>
        <v>0</v>
      </c>
      <c r="AO44" s="66">
        <f>(SUM($B42:$AO42)-SUM($C43:AN43))*$A46</f>
        <v>0</v>
      </c>
      <c r="AP44" s="76"/>
    </row>
    <row r="45" spans="1:42" hidden="1" outlineLevel="1" x14ac:dyDescent="0.25">
      <c r="A45" s="75" t="s">
        <v>103</v>
      </c>
      <c r="B45" s="67">
        <f>B43+B44</f>
        <v>0</v>
      </c>
      <c r="C45" s="67">
        <f t="shared" ref="C45" si="199">C43+C44</f>
        <v>0</v>
      </c>
      <c r="D45" s="67">
        <f t="shared" ref="D45" si="200">D43+D44</f>
        <v>0</v>
      </c>
      <c r="E45" s="67">
        <f t="shared" ref="E45" si="201">E43+E44</f>
        <v>0</v>
      </c>
      <c r="F45" s="67">
        <f t="shared" ref="F45" si="202">F43+F44</f>
        <v>0</v>
      </c>
      <c r="G45" s="67">
        <f t="shared" ref="G45" si="203">G43+G44</f>
        <v>0</v>
      </c>
      <c r="H45" s="67">
        <f t="shared" ref="H45" si="204">H43+H44</f>
        <v>0</v>
      </c>
      <c r="I45" s="67">
        <f t="shared" ref="I45" si="205">I43+I44</f>
        <v>0</v>
      </c>
      <c r="J45" s="67">
        <f t="shared" ref="J45" si="206">J43+J44</f>
        <v>0</v>
      </c>
      <c r="K45" s="67">
        <f t="shared" ref="K45" si="207">K43+K44</f>
        <v>0</v>
      </c>
      <c r="L45" s="67">
        <f t="shared" ref="L45" si="208">L43+L44</f>
        <v>0</v>
      </c>
      <c r="M45" s="67">
        <f t="shared" ref="M45" si="209">M43+M44</f>
        <v>0</v>
      </c>
      <c r="N45" s="67">
        <f t="shared" ref="N45" si="210">N43+N44</f>
        <v>0</v>
      </c>
      <c r="O45" s="67">
        <f t="shared" ref="O45" si="211">O43+O44</f>
        <v>0</v>
      </c>
      <c r="P45" s="67">
        <f t="shared" ref="P45" si="212">P43+P44</f>
        <v>0</v>
      </c>
      <c r="Q45" s="67">
        <f t="shared" ref="Q45" si="213">Q43+Q44</f>
        <v>0</v>
      </c>
      <c r="R45" s="67">
        <f t="shared" ref="R45" si="214">R43+R44</f>
        <v>0</v>
      </c>
      <c r="S45" s="67">
        <f t="shared" ref="S45" si="215">S43+S44</f>
        <v>0</v>
      </c>
      <c r="T45" s="67">
        <f t="shared" ref="T45" si="216">T43+T44</f>
        <v>0</v>
      </c>
      <c r="U45" s="67">
        <f t="shared" ref="U45" si="217">U43+U44</f>
        <v>0</v>
      </c>
      <c r="V45" s="67">
        <f t="shared" ref="V45" si="218">V43+V44</f>
        <v>0</v>
      </c>
      <c r="W45" s="67">
        <f t="shared" ref="W45" si="219">W43+W44</f>
        <v>0</v>
      </c>
      <c r="X45" s="67">
        <f t="shared" ref="X45" si="220">X43+X44</f>
        <v>0</v>
      </c>
      <c r="Y45" s="67">
        <f t="shared" ref="Y45" si="221">Y43+Y44</f>
        <v>0</v>
      </c>
      <c r="Z45" s="67">
        <f t="shared" ref="Z45" si="222">Z43+Z44</f>
        <v>0</v>
      </c>
      <c r="AA45" s="67">
        <f t="shared" ref="AA45" si="223">AA43+AA44</f>
        <v>0</v>
      </c>
      <c r="AB45" s="67">
        <f t="shared" ref="AB45" si="224">AB43+AB44</f>
        <v>0</v>
      </c>
      <c r="AC45" s="67">
        <f t="shared" ref="AC45" si="225">AC43+AC44</f>
        <v>0</v>
      </c>
      <c r="AD45" s="67">
        <f t="shared" ref="AD45" si="226">AD43+AD44</f>
        <v>0</v>
      </c>
      <c r="AE45" s="67">
        <f t="shared" ref="AE45" si="227">AE43+AE44</f>
        <v>0</v>
      </c>
      <c r="AF45" s="67">
        <f t="shared" ref="AF45" si="228">AF43+AF44</f>
        <v>0</v>
      </c>
      <c r="AG45" s="67">
        <f t="shared" ref="AG45" si="229">AG43+AG44</f>
        <v>0</v>
      </c>
      <c r="AH45" s="67">
        <f t="shared" ref="AH45" si="230">AH43+AH44</f>
        <v>0</v>
      </c>
      <c r="AI45" s="67">
        <f t="shared" ref="AI45" si="231">AI43+AI44</f>
        <v>0</v>
      </c>
      <c r="AJ45" s="67">
        <f t="shared" ref="AJ45" si="232">AJ43+AJ44</f>
        <v>0</v>
      </c>
      <c r="AK45" s="67">
        <f t="shared" ref="AK45" si="233">AK43+AK44</f>
        <v>0</v>
      </c>
      <c r="AL45" s="67">
        <f t="shared" ref="AL45" si="234">AL43+AL44</f>
        <v>0</v>
      </c>
      <c r="AM45" s="67">
        <f t="shared" ref="AM45" si="235">AM43+AM44</f>
        <v>0</v>
      </c>
      <c r="AN45" s="67">
        <f t="shared" ref="AN45" si="236">AN43+AN44</f>
        <v>0</v>
      </c>
      <c r="AO45" s="67">
        <f t="shared" ref="AO45" si="237">AO43+AO44</f>
        <v>0</v>
      </c>
      <c r="AP45" s="76"/>
    </row>
    <row r="46" spans="1:42" collapsed="1" x14ac:dyDescent="0.25">
      <c r="A46" s="79"/>
      <c r="B46" s="68"/>
      <c r="C46" s="69">
        <f>IF(B46="",0,PMT(A46,B46,B42))</f>
        <v>0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76"/>
    </row>
    <row r="47" spans="1:42" hidden="1" outlineLevel="1" x14ac:dyDescent="0.25">
      <c r="A47" s="78" t="s">
        <v>100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76"/>
    </row>
    <row r="48" spans="1:42" hidden="1" outlineLevel="1" x14ac:dyDescent="0.25">
      <c r="A48" s="78" t="s">
        <v>101</v>
      </c>
      <c r="B48" s="66"/>
      <c r="C48" s="66">
        <f>-($C51+C49)</f>
        <v>0</v>
      </c>
      <c r="D48" s="66">
        <f>IF((SUM($B47:$AO47)-SUM($C48:C48))&lt;-($C51+D49),SUM($B47:$AO47)-SUM($C48:C48)-D49,-($C51+D49))</f>
        <v>0</v>
      </c>
      <c r="E48" s="66">
        <f>IF((SUM($B47:$AO47)-SUM($C48:D48))&lt;-($C51+E49),SUM($B47:$AO47)-SUM($C48:D48)-E49,-($C51+E49))</f>
        <v>0</v>
      </c>
      <c r="F48" s="66">
        <f>IF((SUM($B47:$AO47)-SUM($C48:E48))&lt;-($C51+F49),SUM($B47:$AO47)-SUM($C48:E48)-F49,-($C51+F49))</f>
        <v>0</v>
      </c>
      <c r="G48" s="66">
        <f>IF((SUM($B47:$AO47)-SUM($C48:F48))&lt;-($C51+G49),SUM($B47:$AO47)-SUM($C48:F48)-G49,-($C51+G49))</f>
        <v>0</v>
      </c>
      <c r="H48" s="66">
        <f>IF((SUM($B47:$AO47)-SUM($C48:G48))&lt;-($C51+H49),SUM($B47:$AO47)-SUM($C48:G48)-H49,-($C51+H49))</f>
        <v>0</v>
      </c>
      <c r="I48" s="66">
        <f>IF((SUM($B47:$AO47)-SUM($C48:H48))&lt;-($C51+I49),SUM($B47:$AO47)-SUM($C48:H48)-I49,-($C51+I49))</f>
        <v>0</v>
      </c>
      <c r="J48" s="66">
        <f>IF((SUM($B47:$AO47)-SUM($C48:I48))&lt;-($C51+J49),SUM($B47:$AO47)-SUM($C48:I48)-J49,-($C51+J49))</f>
        <v>0</v>
      </c>
      <c r="K48" s="66">
        <f>IF((SUM($B47:$AO47)-SUM($C48:J48))&lt;-($C51+K49),SUM($B47:$AO47)-SUM($C48:J48)-K49,-($C51+K49))</f>
        <v>0</v>
      </c>
      <c r="L48" s="66">
        <f>IF((SUM($B47:$AO47)-SUM($C48:K48))&lt;-($C51+L49),SUM($B47:$AO47)-SUM($C48:K48)-L49,-($C51+L49))</f>
        <v>0</v>
      </c>
      <c r="M48" s="66">
        <f>IF((SUM($B47:$AO47)-SUM($C48:L48))&lt;-($C51+M49),SUM($B47:$AO47)-SUM($C48:L48)-M49,-($C51+M49))</f>
        <v>0</v>
      </c>
      <c r="N48" s="66">
        <f>IF((SUM($B47:$AO47)-SUM($C48:M48))&lt;-($C51+N49),SUM($B47:$AO47)-SUM($C48:M48)-N49,-($C51+N49))</f>
        <v>0</v>
      </c>
      <c r="O48" s="66">
        <f>IF((SUM($B47:$AO47)-SUM($C48:N48))&lt;-($C51+O49),SUM($B47:$AO47)-SUM($C48:N48)-O49,-($C51+O49))</f>
        <v>0</v>
      </c>
      <c r="P48" s="66">
        <f>IF((SUM($B47:$AO47)-SUM($C48:O48))&lt;-($C51+P49),SUM($B47:$AO47)-SUM($C48:O48)-P49,-($C51+P49))</f>
        <v>0</v>
      </c>
      <c r="Q48" s="66">
        <f>IF((SUM($B47:$AO47)-SUM($C48:P48))&lt;-($C51+Q49),SUM($B47:$AO47)-SUM($C48:P48)-Q49,-($C51+Q49))</f>
        <v>0</v>
      </c>
      <c r="R48" s="66">
        <f>IF((SUM($B47:$AO47)-SUM($C48:Q48))&lt;-($C51+R49),SUM($B47:$AO47)-SUM($C48:Q48)-R49,-($C51+R49))</f>
        <v>0</v>
      </c>
      <c r="S48" s="66">
        <f>IF((SUM($B47:$AO47)-SUM($C48:R48))&lt;-($C51+S49),SUM($B47:$AO47)-SUM($C48:R48)-S49,-($C51+S49))</f>
        <v>0</v>
      </c>
      <c r="T48" s="66">
        <f>IF((SUM($B47:$AO47)-SUM($C48:S48))&lt;-($C51+T49),SUM($B47:$AO47)-SUM($C48:S48)-T49,-($C51+T49))</f>
        <v>0</v>
      </c>
      <c r="U48" s="66">
        <f>IF((SUM($B47:$AO47)-SUM($C48:T48))&lt;-($C51+U49),SUM($B47:$AO47)-SUM($C48:T48)-U49,-($C51+U49))</f>
        <v>0</v>
      </c>
      <c r="V48" s="66">
        <f>IF((SUM($B47:$AO47)-SUM($C48:U48))&lt;-($C51+V49),SUM($B47:$AO47)-SUM($C48:U48)-V49,-($C51+V49))</f>
        <v>0</v>
      </c>
      <c r="W48" s="66">
        <f>IF((SUM($B47:$AO47)-SUM($C48:V48))&lt;-($C51+W49),SUM($B47:$AO47)-SUM($C48:V48)-W49,-($C51+W49))</f>
        <v>0</v>
      </c>
      <c r="X48" s="66">
        <f>IF((SUM($B47:$AO47)-SUM($C48:W48))&lt;-($C51+X49),SUM($B47:$AO47)-SUM($C48:W48)-X49,-($C51+X49))</f>
        <v>0</v>
      </c>
      <c r="Y48" s="66">
        <f>IF((SUM($B47:$AO47)-SUM($C48:X48))&lt;-($C51+Y49),SUM($B47:$AO47)-SUM($C48:X48)-Y49,-($C51+Y49))</f>
        <v>0</v>
      </c>
      <c r="Z48" s="66">
        <f>IF((SUM($B47:$AO47)-SUM($C48:Y48))&lt;-($C51+Z49),SUM($B47:$AO47)-SUM($C48:Y48)-Z49,-($C51+Z49))</f>
        <v>0</v>
      </c>
      <c r="AA48" s="66">
        <f>IF((SUM($B47:$AO47)-SUM($C48:Z48))&lt;-($C51+AA49),SUM($B47:$AO47)-SUM($C48:Z48)-AA49,-($C51+AA49))</f>
        <v>0</v>
      </c>
      <c r="AB48" s="66">
        <f>IF((SUM($B47:$AO47)-SUM($C48:AA48))&lt;-($C51+AB49),SUM($B47:$AO47)-SUM($C48:AA48)-AB49,-($C51+AB49))</f>
        <v>0</v>
      </c>
      <c r="AC48" s="66">
        <f>IF((SUM($B47:$AO47)-SUM($C48:AB48))&lt;-($C51+AC49),SUM($B47:$AO47)-SUM($C48:AB48)-AC49,-($C51+AC49))</f>
        <v>0</v>
      </c>
      <c r="AD48" s="66">
        <f>IF((SUM($B47:$AO47)-SUM($C48:AC48))&lt;-($C51+AD49),SUM($B47:$AO47)-SUM($C48:AC48)-AD49,-($C51+AD49))</f>
        <v>0</v>
      </c>
      <c r="AE48" s="66">
        <f>IF((SUM($B47:$AO47)-SUM($C48:AD48))&lt;-($C51+AE49),SUM($B47:$AO47)-SUM($C48:AD48)-AE49,-($C51+AE49))</f>
        <v>0</v>
      </c>
      <c r="AF48" s="66">
        <f>IF((SUM($B47:$AO47)-SUM($C48:AE48))&lt;-($C51+AF49),SUM($B47:$AO47)-SUM($C48:AE48)-AF49,-($C51+AF49))</f>
        <v>0</v>
      </c>
      <c r="AG48" s="66">
        <f>IF((SUM($B47:$AO47)-SUM($C48:AF48))&lt;-($C51+AG49),SUM($B47:$AO47)-SUM($C48:AF48)-AG49,-($C51+AG49))</f>
        <v>0</v>
      </c>
      <c r="AH48" s="66">
        <f>IF((SUM($B47:$AO47)-SUM($C48:AG48))&lt;-($C51+AH49),SUM($B47:$AO47)-SUM($C48:AG48)-AH49,-($C51+AH49))</f>
        <v>0</v>
      </c>
      <c r="AI48" s="66">
        <f>IF((SUM($B47:$AO47)-SUM($C48:AH48))&lt;-($C51+AI49),SUM($B47:$AO47)-SUM($C48:AH48)-AI49,-($C51+AI49))</f>
        <v>0</v>
      </c>
      <c r="AJ48" s="66">
        <f>IF((SUM($B47:$AO47)-SUM($C48:AI48))&lt;-($C51+AJ49),SUM($B47:$AO47)-SUM($C48:AI48)-AJ49,-($C51+AJ49))</f>
        <v>0</v>
      </c>
      <c r="AK48" s="66">
        <f>IF((SUM($B47:$AO47)-SUM($C48:AJ48))&lt;-($C51+AK49),SUM($B47:$AO47)-SUM($C48:AJ48)-AK49,-($C51+AK49))</f>
        <v>0</v>
      </c>
      <c r="AL48" s="66">
        <f>IF((SUM($B47:$AO47)-SUM($C48:AK48))&lt;-($C51+AL49),SUM($B47:$AO47)-SUM($C48:AK48)-AL49,-($C51+AL49))</f>
        <v>0</v>
      </c>
      <c r="AM48" s="66">
        <f>IF((SUM($B47:$AO47)-SUM($C48:AL48))&lt;-($C51+AM49),SUM($B47:$AO47)-SUM($C48:AL48)-AM49,-($C51+AM49))</f>
        <v>0</v>
      </c>
      <c r="AN48" s="66">
        <f>IF((SUM($B47:$AO47)-SUM($C48:AM48))&lt;-($C51+AN49),SUM($B47:$AO47)-SUM($C48:AM48)-AN49,-($C51+AN49))</f>
        <v>0</v>
      </c>
      <c r="AO48" s="66">
        <f>IF((SUM($B47:$AO47)-SUM($C48:AN48))&lt;-($C51+AO49),SUM($B47:$AO47)-SUM($C48:AN48)-AO49,-($C51+AO49))</f>
        <v>0</v>
      </c>
      <c r="AP48" s="76"/>
    </row>
    <row r="49" spans="1:42" hidden="1" outlineLevel="1" x14ac:dyDescent="0.25">
      <c r="A49" s="78" t="s">
        <v>102</v>
      </c>
      <c r="B49" s="66"/>
      <c r="C49" s="66">
        <f>SUM($B47:$AO47)*$A51</f>
        <v>0</v>
      </c>
      <c r="D49" s="66">
        <f>(SUM($B47:$AO47)-SUM($C48:C48))*$A51</f>
        <v>0</v>
      </c>
      <c r="E49" s="66">
        <f>(SUM($B47:$AO47)-SUM($C48:D48))*$A51</f>
        <v>0</v>
      </c>
      <c r="F49" s="66">
        <f>(SUM($B47:$AO47)-SUM($C48:E48))*$A51</f>
        <v>0</v>
      </c>
      <c r="G49" s="66">
        <f>(SUM($B47:$AO47)-SUM($C48:F48))*$A51</f>
        <v>0</v>
      </c>
      <c r="H49" s="66">
        <f>(SUM($B47:$AO47)-SUM($C48:G48))*$A51</f>
        <v>0</v>
      </c>
      <c r="I49" s="66">
        <f>(SUM($B47:$AO47)-SUM($C48:H48))*$A51</f>
        <v>0</v>
      </c>
      <c r="J49" s="66">
        <f>(SUM($B47:$AO47)-SUM($C48:I48))*$A51</f>
        <v>0</v>
      </c>
      <c r="K49" s="66">
        <f>(SUM($B47:$AO47)-SUM($C48:J48))*$A51</f>
        <v>0</v>
      </c>
      <c r="L49" s="66">
        <f>(SUM($B47:$AO47)-SUM($C48:K48))*$A51</f>
        <v>0</v>
      </c>
      <c r="M49" s="66">
        <f>(SUM($B47:$AO47)-SUM($C48:L48))*$A51</f>
        <v>0</v>
      </c>
      <c r="N49" s="66">
        <f>(SUM($B47:$AO47)-SUM($C48:M48))*$A51</f>
        <v>0</v>
      </c>
      <c r="O49" s="66">
        <f>(SUM($B47:$AO47)-SUM($C48:N48))*$A51</f>
        <v>0</v>
      </c>
      <c r="P49" s="66">
        <f>(SUM($B47:$AO47)-SUM($C48:O48))*$A51</f>
        <v>0</v>
      </c>
      <c r="Q49" s="66">
        <f>(SUM($B47:$AO47)-SUM($C48:P48))*$A51</f>
        <v>0</v>
      </c>
      <c r="R49" s="66">
        <f>(SUM($B47:$AO47)-SUM($C48:Q48))*$A51</f>
        <v>0</v>
      </c>
      <c r="S49" s="66">
        <f>(SUM($B47:$AO47)-SUM($C48:R48))*$A51</f>
        <v>0</v>
      </c>
      <c r="T49" s="66">
        <f>(SUM($B47:$AO47)-SUM($C48:S48))*$A51</f>
        <v>0</v>
      </c>
      <c r="U49" s="66">
        <f>(SUM($B47:$AO47)-SUM($C48:T48))*$A51</f>
        <v>0</v>
      </c>
      <c r="V49" s="66">
        <f>(SUM($B47:$AO47)-SUM($C48:U48))*$A51</f>
        <v>0</v>
      </c>
      <c r="W49" s="66">
        <f>(SUM($B47:$AO47)-SUM($C48:V48))*$A51</f>
        <v>0</v>
      </c>
      <c r="X49" s="66">
        <f>(SUM($B47:$AO47)-SUM($C48:W48))*$A51</f>
        <v>0</v>
      </c>
      <c r="Y49" s="66">
        <f>(SUM($B47:$AO47)-SUM($C48:X48))*$A51</f>
        <v>0</v>
      </c>
      <c r="Z49" s="66">
        <f>(SUM($B47:$AO47)-SUM($C48:Y48))*$A51</f>
        <v>0</v>
      </c>
      <c r="AA49" s="66">
        <f>(SUM($B47:$AO47)-SUM($C48:Z48))*$A51</f>
        <v>0</v>
      </c>
      <c r="AB49" s="66">
        <f>(SUM($B47:$AO47)-SUM($C48:AA48))*$A51</f>
        <v>0</v>
      </c>
      <c r="AC49" s="66">
        <f>(SUM($B47:$AO47)-SUM($C48:AB48))*$A51</f>
        <v>0</v>
      </c>
      <c r="AD49" s="66">
        <f>(SUM($B47:$AO47)-SUM($C48:AC48))*$A51</f>
        <v>0</v>
      </c>
      <c r="AE49" s="66">
        <f>(SUM($B47:$AO47)-SUM($C48:AD48))*$A51</f>
        <v>0</v>
      </c>
      <c r="AF49" s="66">
        <f>(SUM($B47:$AO47)-SUM($C48:AE48))*$A51</f>
        <v>0</v>
      </c>
      <c r="AG49" s="66">
        <f>(SUM($B47:$AO47)-SUM($C48:AF48))*$A51</f>
        <v>0</v>
      </c>
      <c r="AH49" s="66">
        <f>(SUM($B47:$AO47)-SUM($C48:AG48))*$A51</f>
        <v>0</v>
      </c>
      <c r="AI49" s="66">
        <f>(SUM($B47:$AO47)-SUM($C48:AH48))*$A51</f>
        <v>0</v>
      </c>
      <c r="AJ49" s="66">
        <f>(SUM($B47:$AO47)-SUM($C48:AI48))*$A51</f>
        <v>0</v>
      </c>
      <c r="AK49" s="66">
        <f>(SUM($B47:$AO47)-SUM($C48:AJ48))*$A51</f>
        <v>0</v>
      </c>
      <c r="AL49" s="66">
        <f>(SUM($B47:$AO47)-SUM($C48:AK48))*$A51</f>
        <v>0</v>
      </c>
      <c r="AM49" s="66">
        <f>(SUM($B47:$AO47)-SUM($C48:AL48))*$A51</f>
        <v>0</v>
      </c>
      <c r="AN49" s="66">
        <f>(SUM($B47:$AO47)-SUM($C48:AM48))*$A51</f>
        <v>0</v>
      </c>
      <c r="AO49" s="66">
        <f>(SUM($B47:$AO47)-SUM($C48:AN48))*$A51</f>
        <v>0</v>
      </c>
      <c r="AP49" s="76"/>
    </row>
    <row r="50" spans="1:42" hidden="1" outlineLevel="1" x14ac:dyDescent="0.25">
      <c r="A50" s="75" t="s">
        <v>103</v>
      </c>
      <c r="B50" s="67">
        <f>B48+B49</f>
        <v>0</v>
      </c>
      <c r="C50" s="67">
        <f t="shared" ref="C50" si="238">C48+C49</f>
        <v>0</v>
      </c>
      <c r="D50" s="67">
        <f t="shared" ref="D50" si="239">D48+D49</f>
        <v>0</v>
      </c>
      <c r="E50" s="67">
        <f t="shared" ref="E50" si="240">E48+E49</f>
        <v>0</v>
      </c>
      <c r="F50" s="67">
        <f t="shared" ref="F50" si="241">F48+F49</f>
        <v>0</v>
      </c>
      <c r="G50" s="67">
        <f t="shared" ref="G50" si="242">G48+G49</f>
        <v>0</v>
      </c>
      <c r="H50" s="67">
        <f t="shared" ref="H50" si="243">H48+H49</f>
        <v>0</v>
      </c>
      <c r="I50" s="67">
        <f t="shared" ref="I50" si="244">I48+I49</f>
        <v>0</v>
      </c>
      <c r="J50" s="67">
        <f t="shared" ref="J50" si="245">J48+J49</f>
        <v>0</v>
      </c>
      <c r="K50" s="67">
        <f t="shared" ref="K50" si="246">K48+K49</f>
        <v>0</v>
      </c>
      <c r="L50" s="67">
        <f t="shared" ref="L50" si="247">L48+L49</f>
        <v>0</v>
      </c>
      <c r="M50" s="67">
        <f t="shared" ref="M50" si="248">M48+M49</f>
        <v>0</v>
      </c>
      <c r="N50" s="67">
        <f t="shared" ref="N50" si="249">N48+N49</f>
        <v>0</v>
      </c>
      <c r="O50" s="67">
        <f t="shared" ref="O50" si="250">O48+O49</f>
        <v>0</v>
      </c>
      <c r="P50" s="67">
        <f t="shared" ref="P50" si="251">P48+P49</f>
        <v>0</v>
      </c>
      <c r="Q50" s="67">
        <f t="shared" ref="Q50" si="252">Q48+Q49</f>
        <v>0</v>
      </c>
      <c r="R50" s="67">
        <f t="shared" ref="R50" si="253">R48+R49</f>
        <v>0</v>
      </c>
      <c r="S50" s="67">
        <f t="shared" ref="S50" si="254">S48+S49</f>
        <v>0</v>
      </c>
      <c r="T50" s="67">
        <f t="shared" ref="T50" si="255">T48+T49</f>
        <v>0</v>
      </c>
      <c r="U50" s="67">
        <f t="shared" ref="U50" si="256">U48+U49</f>
        <v>0</v>
      </c>
      <c r="V50" s="67">
        <f t="shared" ref="V50" si="257">V48+V49</f>
        <v>0</v>
      </c>
      <c r="W50" s="67">
        <f t="shared" ref="W50" si="258">W48+W49</f>
        <v>0</v>
      </c>
      <c r="X50" s="67">
        <f t="shared" ref="X50" si="259">X48+X49</f>
        <v>0</v>
      </c>
      <c r="Y50" s="67">
        <f t="shared" ref="Y50" si="260">Y48+Y49</f>
        <v>0</v>
      </c>
      <c r="Z50" s="67">
        <f t="shared" ref="Z50" si="261">Z48+Z49</f>
        <v>0</v>
      </c>
      <c r="AA50" s="67">
        <f t="shared" ref="AA50" si="262">AA48+AA49</f>
        <v>0</v>
      </c>
      <c r="AB50" s="67">
        <f t="shared" ref="AB50" si="263">AB48+AB49</f>
        <v>0</v>
      </c>
      <c r="AC50" s="67">
        <f t="shared" ref="AC50" si="264">AC48+AC49</f>
        <v>0</v>
      </c>
      <c r="AD50" s="67">
        <f t="shared" ref="AD50" si="265">AD48+AD49</f>
        <v>0</v>
      </c>
      <c r="AE50" s="67">
        <f t="shared" ref="AE50" si="266">AE48+AE49</f>
        <v>0</v>
      </c>
      <c r="AF50" s="67">
        <f t="shared" ref="AF50" si="267">AF48+AF49</f>
        <v>0</v>
      </c>
      <c r="AG50" s="67">
        <f t="shared" ref="AG50" si="268">AG48+AG49</f>
        <v>0</v>
      </c>
      <c r="AH50" s="67">
        <f t="shared" ref="AH50" si="269">AH48+AH49</f>
        <v>0</v>
      </c>
      <c r="AI50" s="67">
        <f t="shared" ref="AI50" si="270">AI48+AI49</f>
        <v>0</v>
      </c>
      <c r="AJ50" s="67">
        <f t="shared" ref="AJ50" si="271">AJ48+AJ49</f>
        <v>0</v>
      </c>
      <c r="AK50" s="67">
        <f t="shared" ref="AK50" si="272">AK48+AK49</f>
        <v>0</v>
      </c>
      <c r="AL50" s="67">
        <f t="shared" ref="AL50" si="273">AL48+AL49</f>
        <v>0</v>
      </c>
      <c r="AM50" s="67">
        <f t="shared" ref="AM50" si="274">AM48+AM49</f>
        <v>0</v>
      </c>
      <c r="AN50" s="67">
        <f t="shared" ref="AN50" si="275">AN48+AN49</f>
        <v>0</v>
      </c>
      <c r="AO50" s="67">
        <f t="shared" ref="AO50" si="276">AO48+AO49</f>
        <v>0</v>
      </c>
      <c r="AP50" s="76"/>
    </row>
    <row r="51" spans="1:42" collapsed="1" x14ac:dyDescent="0.25">
      <c r="A51" s="79"/>
      <c r="B51" s="68"/>
      <c r="C51" s="69">
        <f>IF(B51="",0,PMT(A51,B51,B47))</f>
        <v>0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76"/>
    </row>
    <row r="52" spans="1:42" hidden="1" outlineLevel="1" x14ac:dyDescent="0.25">
      <c r="A52" s="78" t="s">
        <v>100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76"/>
    </row>
    <row r="53" spans="1:42" hidden="1" outlineLevel="1" x14ac:dyDescent="0.25">
      <c r="A53" s="78" t="s">
        <v>101</v>
      </c>
      <c r="B53" s="66"/>
      <c r="C53" s="66">
        <f>-($C56+C54)</f>
        <v>0</v>
      </c>
      <c r="D53" s="66">
        <f>IF((SUM($B52:$AO52)-SUM($C53:C53))&lt;-($C56+D54),SUM($B52:$AO52)-SUM($C53:C53)-D54,-($C56+D54))</f>
        <v>0</v>
      </c>
      <c r="E53" s="66">
        <f>IF((SUM($B52:$AO52)-SUM($C53:D53))&lt;-($C56+E54),SUM($B52:$AO52)-SUM($C53:D53)-E54,-($C56+E54))</f>
        <v>0</v>
      </c>
      <c r="F53" s="66">
        <f>IF((SUM($B52:$AO52)-SUM($C53:E53))&lt;-($C56+F54),SUM($B52:$AO52)-SUM($C53:E53)-F54,-($C56+F54))</f>
        <v>0</v>
      </c>
      <c r="G53" s="66">
        <f>IF((SUM($B52:$AO52)-SUM($C53:F53))&lt;-($C56+G54),SUM($B52:$AO52)-SUM($C53:F53)-G54,-($C56+G54))</f>
        <v>0</v>
      </c>
      <c r="H53" s="66">
        <f>IF((SUM($B52:$AO52)-SUM($C53:G53))&lt;-($C56+H54),SUM($B52:$AO52)-SUM($C53:G53)-H54,-($C56+H54))</f>
        <v>0</v>
      </c>
      <c r="I53" s="66">
        <f>IF((SUM($B52:$AO52)-SUM($C53:H53))&lt;-($C56+I54),SUM($B52:$AO52)-SUM($C53:H53)-I54,-($C56+I54))</f>
        <v>0</v>
      </c>
      <c r="J53" s="66">
        <f>IF((SUM($B52:$AO52)-SUM($C53:I53))&lt;-($C56+J54),SUM($B52:$AO52)-SUM($C53:I53)-J54,-($C56+J54))</f>
        <v>0</v>
      </c>
      <c r="K53" s="66">
        <f>IF((SUM($B52:$AO52)-SUM($C53:J53))&lt;-($C56+K54),SUM($B52:$AO52)-SUM($C53:J53)-K54,-($C56+K54))</f>
        <v>0</v>
      </c>
      <c r="L53" s="66">
        <f>IF((SUM($B52:$AO52)-SUM($C53:K53))&lt;-($C56+L54),SUM($B52:$AO52)-SUM($C53:K53)-L54,-($C56+L54))</f>
        <v>0</v>
      </c>
      <c r="M53" s="66">
        <f>IF((SUM($B52:$AO52)-SUM($C53:L53))&lt;-($C56+M54),SUM($B52:$AO52)-SUM($C53:L53)-M54,-($C56+M54))</f>
        <v>0</v>
      </c>
      <c r="N53" s="66">
        <f>IF((SUM($B52:$AO52)-SUM($C53:M53))&lt;-($C56+N54),SUM($B52:$AO52)-SUM($C53:M53)-N54,-($C56+N54))</f>
        <v>0</v>
      </c>
      <c r="O53" s="66">
        <f>IF((SUM($B52:$AO52)-SUM($C53:N53))&lt;-($C56+O54),SUM($B52:$AO52)-SUM($C53:N53)-O54,-($C56+O54))</f>
        <v>0</v>
      </c>
      <c r="P53" s="66">
        <f>IF((SUM($B52:$AO52)-SUM($C53:O53))&lt;-($C56+P54),SUM($B52:$AO52)-SUM($C53:O53)-P54,-($C56+P54))</f>
        <v>0</v>
      </c>
      <c r="Q53" s="66">
        <f>IF((SUM($B52:$AO52)-SUM($C53:P53))&lt;-($C56+Q54),SUM($B52:$AO52)-SUM($C53:P53)-Q54,-($C56+Q54))</f>
        <v>0</v>
      </c>
      <c r="R53" s="66">
        <f>IF((SUM($B52:$AO52)-SUM($C53:Q53))&lt;-($C56+R54),SUM($B52:$AO52)-SUM($C53:Q53)-R54,-($C56+R54))</f>
        <v>0</v>
      </c>
      <c r="S53" s="66">
        <f>IF((SUM($B52:$AO52)-SUM($C53:R53))&lt;-($C56+S54),SUM($B52:$AO52)-SUM($C53:R53)-S54,-($C56+S54))</f>
        <v>0</v>
      </c>
      <c r="T53" s="66">
        <f>IF((SUM($B52:$AO52)-SUM($C53:S53))&lt;-($C56+T54),SUM($B52:$AO52)-SUM($C53:S53)-T54,-($C56+T54))</f>
        <v>0</v>
      </c>
      <c r="U53" s="66">
        <f>IF((SUM($B52:$AO52)-SUM($C53:T53))&lt;-($C56+U54),SUM($B52:$AO52)-SUM($C53:T53)-U54,-($C56+U54))</f>
        <v>0</v>
      </c>
      <c r="V53" s="66">
        <f>IF((SUM($B52:$AO52)-SUM($C53:U53))&lt;-($C56+V54),SUM($B52:$AO52)-SUM($C53:U53)-V54,-($C56+V54))</f>
        <v>0</v>
      </c>
      <c r="W53" s="66">
        <f>IF((SUM($B52:$AO52)-SUM($C53:V53))&lt;-($C56+W54),SUM($B52:$AO52)-SUM($C53:V53)-W54,-($C56+W54))</f>
        <v>0</v>
      </c>
      <c r="X53" s="66">
        <f>IF((SUM($B52:$AO52)-SUM($C53:W53))&lt;-($C56+X54),SUM($B52:$AO52)-SUM($C53:W53)-X54,-($C56+X54))</f>
        <v>0</v>
      </c>
      <c r="Y53" s="66">
        <f>IF((SUM($B52:$AO52)-SUM($C53:X53))&lt;-($C56+Y54),SUM($B52:$AO52)-SUM($C53:X53)-Y54,-($C56+Y54))</f>
        <v>0</v>
      </c>
      <c r="Z53" s="66">
        <f>IF((SUM($B52:$AO52)-SUM($C53:Y53))&lt;-($C56+Z54),SUM($B52:$AO52)-SUM($C53:Y53)-Z54,-($C56+Z54))</f>
        <v>0</v>
      </c>
      <c r="AA53" s="66">
        <f>IF((SUM($B52:$AO52)-SUM($C53:Z53))&lt;-($C56+AA54),SUM($B52:$AO52)-SUM($C53:Z53)-AA54,-($C56+AA54))</f>
        <v>0</v>
      </c>
      <c r="AB53" s="66">
        <f>IF((SUM($B52:$AO52)-SUM($C53:AA53))&lt;-($C56+AB54),SUM($B52:$AO52)-SUM($C53:AA53)-AB54,-($C56+AB54))</f>
        <v>0</v>
      </c>
      <c r="AC53" s="66">
        <f>IF((SUM($B52:$AO52)-SUM($C53:AB53))&lt;-($C56+AC54),SUM($B52:$AO52)-SUM($C53:AB53)-AC54,-($C56+AC54))</f>
        <v>0</v>
      </c>
      <c r="AD53" s="66">
        <f>IF((SUM($B52:$AO52)-SUM($C53:AC53))&lt;-($C56+AD54),SUM($B52:$AO52)-SUM($C53:AC53)-AD54,-($C56+AD54))</f>
        <v>0</v>
      </c>
      <c r="AE53" s="66">
        <f>IF((SUM($B52:$AO52)-SUM($C53:AD53))&lt;-($C56+AE54),SUM($B52:$AO52)-SUM($C53:AD53)-AE54,-($C56+AE54))</f>
        <v>0</v>
      </c>
      <c r="AF53" s="66">
        <f>IF((SUM($B52:$AO52)-SUM($C53:AE53))&lt;-($C56+AF54),SUM($B52:$AO52)-SUM($C53:AE53)-AF54,-($C56+AF54))</f>
        <v>0</v>
      </c>
      <c r="AG53" s="66">
        <f>IF((SUM($B52:$AO52)-SUM($C53:AF53))&lt;-($C56+AG54),SUM($B52:$AO52)-SUM($C53:AF53)-AG54,-($C56+AG54))</f>
        <v>0</v>
      </c>
      <c r="AH53" s="66">
        <f>IF((SUM($B52:$AO52)-SUM($C53:AG53))&lt;-($C56+AH54),SUM($B52:$AO52)-SUM($C53:AG53)-AH54,-($C56+AH54))</f>
        <v>0</v>
      </c>
      <c r="AI53" s="66">
        <f>IF((SUM($B52:$AO52)-SUM($C53:AH53))&lt;-($C56+AI54),SUM($B52:$AO52)-SUM($C53:AH53)-AI54,-($C56+AI54))</f>
        <v>0</v>
      </c>
      <c r="AJ53" s="66">
        <f>IF((SUM($B52:$AO52)-SUM($C53:AI53))&lt;-($C56+AJ54),SUM($B52:$AO52)-SUM($C53:AI53)-AJ54,-($C56+AJ54))</f>
        <v>0</v>
      </c>
      <c r="AK53" s="66">
        <f>IF((SUM($B52:$AO52)-SUM($C53:AJ53))&lt;-($C56+AK54),SUM($B52:$AO52)-SUM($C53:AJ53)-AK54,-($C56+AK54))</f>
        <v>0</v>
      </c>
      <c r="AL53" s="66">
        <f>IF((SUM($B52:$AO52)-SUM($C53:AK53))&lt;-($C56+AL54),SUM($B52:$AO52)-SUM($C53:AK53)-AL54,-($C56+AL54))</f>
        <v>0</v>
      </c>
      <c r="AM53" s="66">
        <f>IF((SUM($B52:$AO52)-SUM($C53:AL53))&lt;-($C56+AM54),SUM($B52:$AO52)-SUM($C53:AL53)-AM54,-($C56+AM54))</f>
        <v>0</v>
      </c>
      <c r="AN53" s="66">
        <f>IF((SUM($B52:$AO52)-SUM($C53:AM53))&lt;-($C56+AN54),SUM($B52:$AO52)-SUM($C53:AM53)-AN54,-($C56+AN54))</f>
        <v>0</v>
      </c>
      <c r="AO53" s="66">
        <f>IF((SUM($B52:$AO52)-SUM($C53:AN53))&lt;-($C56+AO54),SUM($B52:$AO52)-SUM($C53:AN53)-AO54,-($C56+AO54))</f>
        <v>0</v>
      </c>
      <c r="AP53" s="76"/>
    </row>
    <row r="54" spans="1:42" hidden="1" outlineLevel="1" x14ac:dyDescent="0.25">
      <c r="A54" s="78" t="s">
        <v>102</v>
      </c>
      <c r="B54" s="66"/>
      <c r="C54" s="66">
        <f>SUM($B52:$AO52)*$A56</f>
        <v>0</v>
      </c>
      <c r="D54" s="66">
        <f>(SUM($B52:$AO52)-SUM($C53:C53))*$A56</f>
        <v>0</v>
      </c>
      <c r="E54" s="66">
        <f>(SUM($B52:$AO52)-SUM($C53:D53))*$A56</f>
        <v>0</v>
      </c>
      <c r="F54" s="66">
        <f>(SUM($B52:$AO52)-SUM($C53:E53))*$A56</f>
        <v>0</v>
      </c>
      <c r="G54" s="66">
        <f>(SUM($B52:$AO52)-SUM($C53:F53))*$A56</f>
        <v>0</v>
      </c>
      <c r="H54" s="66">
        <f>(SUM($B52:$AO52)-SUM($C53:G53))*$A56</f>
        <v>0</v>
      </c>
      <c r="I54" s="66">
        <f>(SUM($B52:$AO52)-SUM($C53:H53))*$A56</f>
        <v>0</v>
      </c>
      <c r="J54" s="66">
        <f>(SUM($B52:$AO52)-SUM($C53:I53))*$A56</f>
        <v>0</v>
      </c>
      <c r="K54" s="66">
        <f>(SUM($B52:$AO52)-SUM($C53:J53))*$A56</f>
        <v>0</v>
      </c>
      <c r="L54" s="66">
        <f>(SUM($B52:$AO52)-SUM($C53:K53))*$A56</f>
        <v>0</v>
      </c>
      <c r="M54" s="66">
        <f>(SUM($B52:$AO52)-SUM($C53:L53))*$A56</f>
        <v>0</v>
      </c>
      <c r="N54" s="66">
        <f>(SUM($B52:$AO52)-SUM($C53:M53))*$A56</f>
        <v>0</v>
      </c>
      <c r="O54" s="66">
        <f>(SUM($B52:$AO52)-SUM($C53:N53))*$A56</f>
        <v>0</v>
      </c>
      <c r="P54" s="66">
        <f>(SUM($B52:$AO52)-SUM($C53:O53))*$A56</f>
        <v>0</v>
      </c>
      <c r="Q54" s="66">
        <f>(SUM($B52:$AO52)-SUM($C53:P53))*$A56</f>
        <v>0</v>
      </c>
      <c r="R54" s="66">
        <f>(SUM($B52:$AO52)-SUM($C53:Q53))*$A56</f>
        <v>0</v>
      </c>
      <c r="S54" s="66">
        <f>(SUM($B52:$AO52)-SUM($C53:R53))*$A56</f>
        <v>0</v>
      </c>
      <c r="T54" s="66">
        <f>(SUM($B52:$AO52)-SUM($C53:S53))*$A56</f>
        <v>0</v>
      </c>
      <c r="U54" s="66">
        <f>(SUM($B52:$AO52)-SUM($C53:T53))*$A56</f>
        <v>0</v>
      </c>
      <c r="V54" s="66">
        <f>(SUM($B52:$AO52)-SUM($C53:U53))*$A56</f>
        <v>0</v>
      </c>
      <c r="W54" s="66">
        <f>(SUM($B52:$AO52)-SUM($C53:V53))*$A56</f>
        <v>0</v>
      </c>
      <c r="X54" s="66">
        <f>(SUM($B52:$AO52)-SUM($C53:W53))*$A56</f>
        <v>0</v>
      </c>
      <c r="Y54" s="66">
        <f>(SUM($B52:$AO52)-SUM($C53:X53))*$A56</f>
        <v>0</v>
      </c>
      <c r="Z54" s="66">
        <f>(SUM($B52:$AO52)-SUM($C53:Y53))*$A56</f>
        <v>0</v>
      </c>
      <c r="AA54" s="66">
        <f>(SUM($B52:$AO52)-SUM($C53:Z53))*$A56</f>
        <v>0</v>
      </c>
      <c r="AB54" s="66">
        <f>(SUM($B52:$AO52)-SUM($C53:AA53))*$A56</f>
        <v>0</v>
      </c>
      <c r="AC54" s="66">
        <f>(SUM($B52:$AO52)-SUM($C53:AB53))*$A56</f>
        <v>0</v>
      </c>
      <c r="AD54" s="66">
        <f>(SUM($B52:$AO52)-SUM($C53:AC53))*$A56</f>
        <v>0</v>
      </c>
      <c r="AE54" s="66">
        <f>(SUM($B52:$AO52)-SUM($C53:AD53))*$A56</f>
        <v>0</v>
      </c>
      <c r="AF54" s="66">
        <f>(SUM($B52:$AO52)-SUM($C53:AE53))*$A56</f>
        <v>0</v>
      </c>
      <c r="AG54" s="66">
        <f>(SUM($B52:$AO52)-SUM($C53:AF53))*$A56</f>
        <v>0</v>
      </c>
      <c r="AH54" s="66">
        <f>(SUM($B52:$AO52)-SUM($C53:AG53))*$A56</f>
        <v>0</v>
      </c>
      <c r="AI54" s="66">
        <f>(SUM($B52:$AO52)-SUM($C53:AH53))*$A56</f>
        <v>0</v>
      </c>
      <c r="AJ54" s="66">
        <f>(SUM($B52:$AO52)-SUM($C53:AI53))*$A56</f>
        <v>0</v>
      </c>
      <c r="AK54" s="66">
        <f>(SUM($B52:$AO52)-SUM($C53:AJ53))*$A56</f>
        <v>0</v>
      </c>
      <c r="AL54" s="66">
        <f>(SUM($B52:$AO52)-SUM($C53:AK53))*$A56</f>
        <v>0</v>
      </c>
      <c r="AM54" s="66">
        <f>(SUM($B52:$AO52)-SUM($C53:AL53))*$A56</f>
        <v>0</v>
      </c>
      <c r="AN54" s="66">
        <f>(SUM($B52:$AO52)-SUM($C53:AM53))*$A56</f>
        <v>0</v>
      </c>
      <c r="AO54" s="66">
        <f>(SUM($B52:$AO52)-SUM($C53:AN53))*$A56</f>
        <v>0</v>
      </c>
      <c r="AP54" s="76"/>
    </row>
    <row r="55" spans="1:42" hidden="1" outlineLevel="1" x14ac:dyDescent="0.25">
      <c r="A55" s="75" t="s">
        <v>103</v>
      </c>
      <c r="B55" s="67">
        <f>B53+B54</f>
        <v>0</v>
      </c>
      <c r="C55" s="67">
        <f t="shared" ref="C55" si="277">C53+C54</f>
        <v>0</v>
      </c>
      <c r="D55" s="67">
        <f t="shared" ref="D55" si="278">D53+D54</f>
        <v>0</v>
      </c>
      <c r="E55" s="67">
        <f t="shared" ref="E55" si="279">E53+E54</f>
        <v>0</v>
      </c>
      <c r="F55" s="67">
        <f t="shared" ref="F55" si="280">F53+F54</f>
        <v>0</v>
      </c>
      <c r="G55" s="67">
        <f t="shared" ref="G55" si="281">G53+G54</f>
        <v>0</v>
      </c>
      <c r="H55" s="67">
        <f t="shared" ref="H55" si="282">H53+H54</f>
        <v>0</v>
      </c>
      <c r="I55" s="67">
        <f t="shared" ref="I55" si="283">I53+I54</f>
        <v>0</v>
      </c>
      <c r="J55" s="67">
        <f t="shared" ref="J55" si="284">J53+J54</f>
        <v>0</v>
      </c>
      <c r="K55" s="67">
        <f t="shared" ref="K55" si="285">K53+K54</f>
        <v>0</v>
      </c>
      <c r="L55" s="67">
        <f t="shared" ref="L55" si="286">L53+L54</f>
        <v>0</v>
      </c>
      <c r="M55" s="67">
        <f t="shared" ref="M55" si="287">M53+M54</f>
        <v>0</v>
      </c>
      <c r="N55" s="67">
        <f t="shared" ref="N55" si="288">N53+N54</f>
        <v>0</v>
      </c>
      <c r="O55" s="67">
        <f t="shared" ref="O55" si="289">O53+O54</f>
        <v>0</v>
      </c>
      <c r="P55" s="67">
        <f t="shared" ref="P55" si="290">P53+P54</f>
        <v>0</v>
      </c>
      <c r="Q55" s="67">
        <f t="shared" ref="Q55" si="291">Q53+Q54</f>
        <v>0</v>
      </c>
      <c r="R55" s="67">
        <f t="shared" ref="R55" si="292">R53+R54</f>
        <v>0</v>
      </c>
      <c r="S55" s="67">
        <f t="shared" ref="S55" si="293">S53+S54</f>
        <v>0</v>
      </c>
      <c r="T55" s="67">
        <f t="shared" ref="T55" si="294">T53+T54</f>
        <v>0</v>
      </c>
      <c r="U55" s="67">
        <f t="shared" ref="U55" si="295">U53+U54</f>
        <v>0</v>
      </c>
      <c r="V55" s="67">
        <f t="shared" ref="V55" si="296">V53+V54</f>
        <v>0</v>
      </c>
      <c r="W55" s="67">
        <f t="shared" ref="W55" si="297">W53+W54</f>
        <v>0</v>
      </c>
      <c r="X55" s="67">
        <f t="shared" ref="X55" si="298">X53+X54</f>
        <v>0</v>
      </c>
      <c r="Y55" s="67">
        <f t="shared" ref="Y55" si="299">Y53+Y54</f>
        <v>0</v>
      </c>
      <c r="Z55" s="67">
        <f t="shared" ref="Z55" si="300">Z53+Z54</f>
        <v>0</v>
      </c>
      <c r="AA55" s="67">
        <f t="shared" ref="AA55" si="301">AA53+AA54</f>
        <v>0</v>
      </c>
      <c r="AB55" s="67">
        <f t="shared" ref="AB55" si="302">AB53+AB54</f>
        <v>0</v>
      </c>
      <c r="AC55" s="67">
        <f t="shared" ref="AC55" si="303">AC53+AC54</f>
        <v>0</v>
      </c>
      <c r="AD55" s="67">
        <f t="shared" ref="AD55" si="304">AD53+AD54</f>
        <v>0</v>
      </c>
      <c r="AE55" s="67">
        <f t="shared" ref="AE55" si="305">AE53+AE54</f>
        <v>0</v>
      </c>
      <c r="AF55" s="67">
        <f t="shared" ref="AF55" si="306">AF53+AF54</f>
        <v>0</v>
      </c>
      <c r="AG55" s="67">
        <f t="shared" ref="AG55" si="307">AG53+AG54</f>
        <v>0</v>
      </c>
      <c r="AH55" s="67">
        <f t="shared" ref="AH55" si="308">AH53+AH54</f>
        <v>0</v>
      </c>
      <c r="AI55" s="67">
        <f t="shared" ref="AI55" si="309">AI53+AI54</f>
        <v>0</v>
      </c>
      <c r="AJ55" s="67">
        <f t="shared" ref="AJ55" si="310">AJ53+AJ54</f>
        <v>0</v>
      </c>
      <c r="AK55" s="67">
        <f t="shared" ref="AK55" si="311">AK53+AK54</f>
        <v>0</v>
      </c>
      <c r="AL55" s="67">
        <f t="shared" ref="AL55" si="312">AL53+AL54</f>
        <v>0</v>
      </c>
      <c r="AM55" s="67">
        <f t="shared" ref="AM55" si="313">AM53+AM54</f>
        <v>0</v>
      </c>
      <c r="AN55" s="67">
        <f t="shared" ref="AN55" si="314">AN53+AN54</f>
        <v>0</v>
      </c>
      <c r="AO55" s="67">
        <f t="shared" ref="AO55" si="315">AO53+AO54</f>
        <v>0</v>
      </c>
      <c r="AP55" s="76"/>
    </row>
    <row r="56" spans="1:42" collapsed="1" x14ac:dyDescent="0.25">
      <c r="A56" s="79"/>
      <c r="B56" s="68"/>
      <c r="C56" s="69">
        <f>IF(B56="",0,PMT(A56,B56,B52))</f>
        <v>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76"/>
    </row>
    <row r="57" spans="1:42" hidden="1" outlineLevel="1" x14ac:dyDescent="0.25">
      <c r="A57" s="78" t="s">
        <v>100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76"/>
    </row>
    <row r="58" spans="1:42" hidden="1" outlineLevel="1" x14ac:dyDescent="0.25">
      <c r="A58" s="78" t="s">
        <v>101</v>
      </c>
      <c r="B58" s="66"/>
      <c r="C58" s="66">
        <f>-($C61+C59)</f>
        <v>0</v>
      </c>
      <c r="D58" s="66">
        <f>IF((SUM($B57:$AO57)-SUM($C58:C58))&lt;-($C61+D59),SUM($B57:$AO57)-SUM($C58:C58)-D59,-($C61+D59))</f>
        <v>0</v>
      </c>
      <c r="E58" s="66">
        <f>IF((SUM($B57:$AO57)-SUM($C58:D58))&lt;-($C61+E59),SUM($B57:$AO57)-SUM($C58:D58)-E59,-($C61+E59))</f>
        <v>0</v>
      </c>
      <c r="F58" s="66">
        <f>IF((SUM($B57:$AO57)-SUM($C58:E58))&lt;-($C61+F59),SUM($B57:$AO57)-SUM($C58:E58)-F59,-($C61+F59))</f>
        <v>0</v>
      </c>
      <c r="G58" s="66">
        <f>IF((SUM($B57:$AO57)-SUM($C58:F58))&lt;-($C61+G59),SUM($B57:$AO57)-SUM($C58:F58)-G59,-($C61+G59))</f>
        <v>0</v>
      </c>
      <c r="H58" s="66">
        <f>IF((SUM($B57:$AO57)-SUM($C58:G58))&lt;-($C61+H59),SUM($B57:$AO57)-SUM($C58:G58)-H59,-($C61+H59))</f>
        <v>0</v>
      </c>
      <c r="I58" s="66">
        <f>IF((SUM($B57:$AO57)-SUM($C58:H58))&lt;-($C61+I59),SUM($B57:$AO57)-SUM($C58:H58)-I59,-($C61+I59))</f>
        <v>0</v>
      </c>
      <c r="J58" s="66">
        <f>IF((SUM($B57:$AO57)-SUM($C58:I58))&lt;-($C61+J59),SUM($B57:$AO57)-SUM($C58:I58)-J59,-($C61+J59))</f>
        <v>0</v>
      </c>
      <c r="K58" s="66">
        <f>IF((SUM($B57:$AO57)-SUM($C58:J58))&lt;-($C61+K59),SUM($B57:$AO57)-SUM($C58:J58)-K59,-($C61+K59))</f>
        <v>0</v>
      </c>
      <c r="L58" s="66">
        <f>IF((SUM($B57:$AO57)-SUM($C58:K58))&lt;-($C61+L59),SUM($B57:$AO57)-SUM($C58:K58)-L59,-($C61+L59))</f>
        <v>0</v>
      </c>
      <c r="M58" s="66">
        <f>IF((SUM($B57:$AO57)-SUM($C58:L58))&lt;-($C61+M59),SUM($B57:$AO57)-SUM($C58:L58)-M59,-($C61+M59))</f>
        <v>0</v>
      </c>
      <c r="N58" s="66">
        <f>IF((SUM($B57:$AO57)-SUM($C58:M58))&lt;-($C61+N59),SUM($B57:$AO57)-SUM($C58:M58)-N59,-($C61+N59))</f>
        <v>0</v>
      </c>
      <c r="O58" s="66">
        <f>IF((SUM($B57:$AO57)-SUM($C58:N58))&lt;-($C61+O59),SUM($B57:$AO57)-SUM($C58:N58)-O59,-($C61+O59))</f>
        <v>0</v>
      </c>
      <c r="P58" s="66">
        <f>IF((SUM($B57:$AO57)-SUM($C58:O58))&lt;-($C61+P59),SUM($B57:$AO57)-SUM($C58:O58)-P59,-($C61+P59))</f>
        <v>0</v>
      </c>
      <c r="Q58" s="66">
        <f>IF((SUM($B57:$AO57)-SUM($C58:P58))&lt;-($C61+Q59),SUM($B57:$AO57)-SUM($C58:P58)-Q59,-($C61+Q59))</f>
        <v>0</v>
      </c>
      <c r="R58" s="66">
        <f>IF((SUM($B57:$AO57)-SUM($C58:Q58))&lt;-($C61+R59),SUM($B57:$AO57)-SUM($C58:Q58)-R59,-($C61+R59))</f>
        <v>0</v>
      </c>
      <c r="S58" s="66">
        <f>IF((SUM($B57:$AO57)-SUM($C58:R58))&lt;-($C61+S59),SUM($B57:$AO57)-SUM($C58:R58)-S59,-($C61+S59))</f>
        <v>0</v>
      </c>
      <c r="T58" s="66">
        <f>IF((SUM($B57:$AO57)-SUM($C58:S58))&lt;-($C61+T59),SUM($B57:$AO57)-SUM($C58:S58)-T59,-($C61+T59))</f>
        <v>0</v>
      </c>
      <c r="U58" s="66">
        <f>IF((SUM($B57:$AO57)-SUM($C58:T58))&lt;-($C61+U59),SUM($B57:$AO57)-SUM($C58:T58)-U59,-($C61+U59))</f>
        <v>0</v>
      </c>
      <c r="V58" s="66">
        <f>IF((SUM($B57:$AO57)-SUM($C58:U58))&lt;-($C61+V59),SUM($B57:$AO57)-SUM($C58:U58)-V59,-($C61+V59))</f>
        <v>0</v>
      </c>
      <c r="W58" s="66">
        <f>IF((SUM($B57:$AO57)-SUM($C58:V58))&lt;-($C61+W59),SUM($B57:$AO57)-SUM($C58:V58)-W59,-($C61+W59))</f>
        <v>0</v>
      </c>
      <c r="X58" s="66">
        <f>IF((SUM($B57:$AO57)-SUM($C58:W58))&lt;-($C61+X59),SUM($B57:$AO57)-SUM($C58:W58)-X59,-($C61+X59))</f>
        <v>0</v>
      </c>
      <c r="Y58" s="66">
        <f>IF((SUM($B57:$AO57)-SUM($C58:X58))&lt;-($C61+Y59),SUM($B57:$AO57)-SUM($C58:X58)-Y59,-($C61+Y59))</f>
        <v>0</v>
      </c>
      <c r="Z58" s="66">
        <f>IF((SUM($B57:$AO57)-SUM($C58:Y58))&lt;-($C61+Z59),SUM($B57:$AO57)-SUM($C58:Y58)-Z59,-($C61+Z59))</f>
        <v>0</v>
      </c>
      <c r="AA58" s="66">
        <f>IF((SUM($B57:$AO57)-SUM($C58:Z58))&lt;-($C61+AA59),SUM($B57:$AO57)-SUM($C58:Z58)-AA59,-($C61+AA59))</f>
        <v>0</v>
      </c>
      <c r="AB58" s="66">
        <f>IF((SUM($B57:$AO57)-SUM($C58:AA58))&lt;-($C61+AB59),SUM($B57:$AO57)-SUM($C58:AA58)-AB59,-($C61+AB59))</f>
        <v>0</v>
      </c>
      <c r="AC58" s="66">
        <f>IF((SUM($B57:$AO57)-SUM($C58:AB58))&lt;-($C61+AC59),SUM($B57:$AO57)-SUM($C58:AB58)-AC59,-($C61+AC59))</f>
        <v>0</v>
      </c>
      <c r="AD58" s="66">
        <f>IF((SUM($B57:$AO57)-SUM($C58:AC58))&lt;-($C61+AD59),SUM($B57:$AO57)-SUM($C58:AC58)-AD59,-($C61+AD59))</f>
        <v>0</v>
      </c>
      <c r="AE58" s="66">
        <f>IF((SUM($B57:$AO57)-SUM($C58:AD58))&lt;-($C61+AE59),SUM($B57:$AO57)-SUM($C58:AD58)-AE59,-($C61+AE59))</f>
        <v>0</v>
      </c>
      <c r="AF58" s="66">
        <f>IF((SUM($B57:$AO57)-SUM($C58:AE58))&lt;-($C61+AF59),SUM($B57:$AO57)-SUM($C58:AE58)-AF59,-($C61+AF59))</f>
        <v>0</v>
      </c>
      <c r="AG58" s="66">
        <f>IF((SUM($B57:$AO57)-SUM($C58:AF58))&lt;-($C61+AG59),SUM($B57:$AO57)-SUM($C58:AF58)-AG59,-($C61+AG59))</f>
        <v>0</v>
      </c>
      <c r="AH58" s="66">
        <f>IF((SUM($B57:$AO57)-SUM($C58:AG58))&lt;-($C61+AH59),SUM($B57:$AO57)-SUM($C58:AG58)-AH59,-($C61+AH59))</f>
        <v>0</v>
      </c>
      <c r="AI58" s="66">
        <f>IF((SUM($B57:$AO57)-SUM($C58:AH58))&lt;-($C61+AI59),SUM($B57:$AO57)-SUM($C58:AH58)-AI59,-($C61+AI59))</f>
        <v>0</v>
      </c>
      <c r="AJ58" s="66">
        <f>IF((SUM($B57:$AO57)-SUM($C58:AI58))&lt;-($C61+AJ59),SUM($B57:$AO57)-SUM($C58:AI58)-AJ59,-($C61+AJ59))</f>
        <v>0</v>
      </c>
      <c r="AK58" s="66">
        <f>IF((SUM($B57:$AO57)-SUM($C58:AJ58))&lt;-($C61+AK59),SUM($B57:$AO57)-SUM($C58:AJ58)-AK59,-($C61+AK59))</f>
        <v>0</v>
      </c>
      <c r="AL58" s="66">
        <f>IF((SUM($B57:$AO57)-SUM($C58:AK58))&lt;-($C61+AL59),SUM($B57:$AO57)-SUM($C58:AK58)-AL59,-($C61+AL59))</f>
        <v>0</v>
      </c>
      <c r="AM58" s="66">
        <f>IF((SUM($B57:$AO57)-SUM($C58:AL58))&lt;-($C61+AM59),SUM($B57:$AO57)-SUM($C58:AL58)-AM59,-($C61+AM59))</f>
        <v>0</v>
      </c>
      <c r="AN58" s="66">
        <f>IF((SUM($B57:$AO57)-SUM($C58:AM58))&lt;-($C61+AN59),SUM($B57:$AO57)-SUM($C58:AM58)-AN59,-($C61+AN59))</f>
        <v>0</v>
      </c>
      <c r="AO58" s="66">
        <f>IF((SUM($B57:$AO57)-SUM($C58:AN58))&lt;-($C61+AO59),SUM($B57:$AO57)-SUM($C58:AN58)-AO59,-($C61+AO59))</f>
        <v>0</v>
      </c>
      <c r="AP58" s="76"/>
    </row>
    <row r="59" spans="1:42" hidden="1" outlineLevel="1" x14ac:dyDescent="0.25">
      <c r="A59" s="78" t="s">
        <v>102</v>
      </c>
      <c r="B59" s="66"/>
      <c r="C59" s="66">
        <f>SUM($B57:$AO57)*$A61</f>
        <v>0</v>
      </c>
      <c r="D59" s="66">
        <f>(SUM($B57:$AO57)-SUM($C58:C58))*$A61</f>
        <v>0</v>
      </c>
      <c r="E59" s="66">
        <f>(SUM($B57:$AO57)-SUM($C58:D58))*$A61</f>
        <v>0</v>
      </c>
      <c r="F59" s="66">
        <f>(SUM($B57:$AO57)-SUM($C58:E58))*$A61</f>
        <v>0</v>
      </c>
      <c r="G59" s="66">
        <f>(SUM($B57:$AO57)-SUM($C58:F58))*$A61</f>
        <v>0</v>
      </c>
      <c r="H59" s="66">
        <f>(SUM($B57:$AO57)-SUM($C58:G58))*$A61</f>
        <v>0</v>
      </c>
      <c r="I59" s="66">
        <f>(SUM($B57:$AO57)-SUM($C58:H58))*$A61</f>
        <v>0</v>
      </c>
      <c r="J59" s="66">
        <f>(SUM($B57:$AO57)-SUM($C58:I58))*$A61</f>
        <v>0</v>
      </c>
      <c r="K59" s="66">
        <f>(SUM($B57:$AO57)-SUM($C58:J58))*$A61</f>
        <v>0</v>
      </c>
      <c r="L59" s="66">
        <f>(SUM($B57:$AO57)-SUM($C58:K58))*$A61</f>
        <v>0</v>
      </c>
      <c r="M59" s="66">
        <f>(SUM($B57:$AO57)-SUM($C58:L58))*$A61</f>
        <v>0</v>
      </c>
      <c r="N59" s="66">
        <f>(SUM($B57:$AO57)-SUM($C58:M58))*$A61</f>
        <v>0</v>
      </c>
      <c r="O59" s="66">
        <f>(SUM($B57:$AO57)-SUM($C58:N58))*$A61</f>
        <v>0</v>
      </c>
      <c r="P59" s="66">
        <f>(SUM($B57:$AO57)-SUM($C58:O58))*$A61</f>
        <v>0</v>
      </c>
      <c r="Q59" s="66">
        <f>(SUM($B57:$AO57)-SUM($C58:P58))*$A61</f>
        <v>0</v>
      </c>
      <c r="R59" s="66">
        <f>(SUM($B57:$AO57)-SUM($C58:Q58))*$A61</f>
        <v>0</v>
      </c>
      <c r="S59" s="66">
        <f>(SUM($B57:$AO57)-SUM($C58:R58))*$A61</f>
        <v>0</v>
      </c>
      <c r="T59" s="66">
        <f>(SUM($B57:$AO57)-SUM($C58:S58))*$A61</f>
        <v>0</v>
      </c>
      <c r="U59" s="66">
        <f>(SUM($B57:$AO57)-SUM($C58:T58))*$A61</f>
        <v>0</v>
      </c>
      <c r="V59" s="66">
        <f>(SUM($B57:$AO57)-SUM($C58:U58))*$A61</f>
        <v>0</v>
      </c>
      <c r="W59" s="66">
        <f>(SUM($B57:$AO57)-SUM($C58:V58))*$A61</f>
        <v>0</v>
      </c>
      <c r="X59" s="66">
        <f>(SUM($B57:$AO57)-SUM($C58:W58))*$A61</f>
        <v>0</v>
      </c>
      <c r="Y59" s="66">
        <f>(SUM($B57:$AO57)-SUM($C58:X58))*$A61</f>
        <v>0</v>
      </c>
      <c r="Z59" s="66">
        <f>(SUM($B57:$AO57)-SUM($C58:Y58))*$A61</f>
        <v>0</v>
      </c>
      <c r="AA59" s="66">
        <f>(SUM($B57:$AO57)-SUM($C58:Z58))*$A61</f>
        <v>0</v>
      </c>
      <c r="AB59" s="66">
        <f>(SUM($B57:$AO57)-SUM($C58:AA58))*$A61</f>
        <v>0</v>
      </c>
      <c r="AC59" s="66">
        <f>(SUM($B57:$AO57)-SUM($C58:AB58))*$A61</f>
        <v>0</v>
      </c>
      <c r="AD59" s="66">
        <f>(SUM($B57:$AO57)-SUM($C58:AC58))*$A61</f>
        <v>0</v>
      </c>
      <c r="AE59" s="66">
        <f>(SUM($B57:$AO57)-SUM($C58:AD58))*$A61</f>
        <v>0</v>
      </c>
      <c r="AF59" s="66">
        <f>(SUM($B57:$AO57)-SUM($C58:AE58))*$A61</f>
        <v>0</v>
      </c>
      <c r="AG59" s="66">
        <f>(SUM($B57:$AO57)-SUM($C58:AF58))*$A61</f>
        <v>0</v>
      </c>
      <c r="AH59" s="66">
        <f>(SUM($B57:$AO57)-SUM($C58:AG58))*$A61</f>
        <v>0</v>
      </c>
      <c r="AI59" s="66">
        <f>(SUM($B57:$AO57)-SUM($C58:AH58))*$A61</f>
        <v>0</v>
      </c>
      <c r="AJ59" s="66">
        <f>(SUM($B57:$AO57)-SUM($C58:AI58))*$A61</f>
        <v>0</v>
      </c>
      <c r="AK59" s="66">
        <f>(SUM($B57:$AO57)-SUM($C58:AJ58))*$A61</f>
        <v>0</v>
      </c>
      <c r="AL59" s="66">
        <f>(SUM($B57:$AO57)-SUM($C58:AK58))*$A61</f>
        <v>0</v>
      </c>
      <c r="AM59" s="66">
        <f>(SUM($B57:$AO57)-SUM($C58:AL58))*$A61</f>
        <v>0</v>
      </c>
      <c r="AN59" s="66">
        <f>(SUM($B57:$AO57)-SUM($C58:AM58))*$A61</f>
        <v>0</v>
      </c>
      <c r="AO59" s="66">
        <f>(SUM($B57:$AO57)-SUM($C58:AN58))*$A61</f>
        <v>0</v>
      </c>
      <c r="AP59" s="76"/>
    </row>
    <row r="60" spans="1:42" hidden="1" outlineLevel="1" x14ac:dyDescent="0.25">
      <c r="A60" s="75" t="s">
        <v>103</v>
      </c>
      <c r="B60" s="67">
        <f>B58+B59</f>
        <v>0</v>
      </c>
      <c r="C60" s="67">
        <f t="shared" ref="C60" si="316">C58+C59</f>
        <v>0</v>
      </c>
      <c r="D60" s="67">
        <f t="shared" ref="D60" si="317">D58+D59</f>
        <v>0</v>
      </c>
      <c r="E60" s="67">
        <f t="shared" ref="E60" si="318">E58+E59</f>
        <v>0</v>
      </c>
      <c r="F60" s="67">
        <f t="shared" ref="F60" si="319">F58+F59</f>
        <v>0</v>
      </c>
      <c r="G60" s="67">
        <f t="shared" ref="G60" si="320">G58+G59</f>
        <v>0</v>
      </c>
      <c r="H60" s="67">
        <f t="shared" ref="H60" si="321">H58+H59</f>
        <v>0</v>
      </c>
      <c r="I60" s="67">
        <f t="shared" ref="I60" si="322">I58+I59</f>
        <v>0</v>
      </c>
      <c r="J60" s="67">
        <f t="shared" ref="J60" si="323">J58+J59</f>
        <v>0</v>
      </c>
      <c r="K60" s="67">
        <f t="shared" ref="K60" si="324">K58+K59</f>
        <v>0</v>
      </c>
      <c r="L60" s="67">
        <f t="shared" ref="L60" si="325">L58+L59</f>
        <v>0</v>
      </c>
      <c r="M60" s="67">
        <f t="shared" ref="M60" si="326">M58+M59</f>
        <v>0</v>
      </c>
      <c r="N60" s="67">
        <f t="shared" ref="N60" si="327">N58+N59</f>
        <v>0</v>
      </c>
      <c r="O60" s="67">
        <f t="shared" ref="O60" si="328">O58+O59</f>
        <v>0</v>
      </c>
      <c r="P60" s="67">
        <f t="shared" ref="P60" si="329">P58+P59</f>
        <v>0</v>
      </c>
      <c r="Q60" s="67">
        <f t="shared" ref="Q60" si="330">Q58+Q59</f>
        <v>0</v>
      </c>
      <c r="R60" s="67">
        <f t="shared" ref="R60" si="331">R58+R59</f>
        <v>0</v>
      </c>
      <c r="S60" s="67">
        <f t="shared" ref="S60" si="332">S58+S59</f>
        <v>0</v>
      </c>
      <c r="T60" s="67">
        <f t="shared" ref="T60" si="333">T58+T59</f>
        <v>0</v>
      </c>
      <c r="U60" s="67">
        <f t="shared" ref="U60" si="334">U58+U59</f>
        <v>0</v>
      </c>
      <c r="V60" s="67">
        <f t="shared" ref="V60" si="335">V58+V59</f>
        <v>0</v>
      </c>
      <c r="W60" s="67">
        <f t="shared" ref="W60" si="336">W58+W59</f>
        <v>0</v>
      </c>
      <c r="X60" s="67">
        <f t="shared" ref="X60" si="337">X58+X59</f>
        <v>0</v>
      </c>
      <c r="Y60" s="67">
        <f t="shared" ref="Y60" si="338">Y58+Y59</f>
        <v>0</v>
      </c>
      <c r="Z60" s="67">
        <f t="shared" ref="Z60" si="339">Z58+Z59</f>
        <v>0</v>
      </c>
      <c r="AA60" s="67">
        <f t="shared" ref="AA60" si="340">AA58+AA59</f>
        <v>0</v>
      </c>
      <c r="AB60" s="67">
        <f t="shared" ref="AB60" si="341">AB58+AB59</f>
        <v>0</v>
      </c>
      <c r="AC60" s="67">
        <f t="shared" ref="AC60" si="342">AC58+AC59</f>
        <v>0</v>
      </c>
      <c r="AD60" s="67">
        <f t="shared" ref="AD60" si="343">AD58+AD59</f>
        <v>0</v>
      </c>
      <c r="AE60" s="67">
        <f t="shared" ref="AE60" si="344">AE58+AE59</f>
        <v>0</v>
      </c>
      <c r="AF60" s="67">
        <f t="shared" ref="AF60" si="345">AF58+AF59</f>
        <v>0</v>
      </c>
      <c r="AG60" s="67">
        <f t="shared" ref="AG60" si="346">AG58+AG59</f>
        <v>0</v>
      </c>
      <c r="AH60" s="67">
        <f t="shared" ref="AH60" si="347">AH58+AH59</f>
        <v>0</v>
      </c>
      <c r="AI60" s="67">
        <f t="shared" ref="AI60" si="348">AI58+AI59</f>
        <v>0</v>
      </c>
      <c r="AJ60" s="67">
        <f t="shared" ref="AJ60" si="349">AJ58+AJ59</f>
        <v>0</v>
      </c>
      <c r="AK60" s="67">
        <f t="shared" ref="AK60" si="350">AK58+AK59</f>
        <v>0</v>
      </c>
      <c r="AL60" s="67">
        <f t="shared" ref="AL60" si="351">AL58+AL59</f>
        <v>0</v>
      </c>
      <c r="AM60" s="67">
        <f t="shared" ref="AM60" si="352">AM58+AM59</f>
        <v>0</v>
      </c>
      <c r="AN60" s="67">
        <f t="shared" ref="AN60" si="353">AN58+AN59</f>
        <v>0</v>
      </c>
      <c r="AO60" s="67">
        <f t="shared" ref="AO60" si="354">AO58+AO59</f>
        <v>0</v>
      </c>
      <c r="AP60" s="76"/>
    </row>
    <row r="61" spans="1:42" collapsed="1" x14ac:dyDescent="0.25">
      <c r="A61" s="79"/>
      <c r="B61" s="68"/>
      <c r="C61" s="69">
        <f>IF(B61="",0,PMT(A61,B61,B57))</f>
        <v>0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76"/>
    </row>
    <row r="62" spans="1:42" hidden="1" outlineLevel="1" x14ac:dyDescent="0.25">
      <c r="A62" s="78" t="s">
        <v>100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76"/>
    </row>
    <row r="63" spans="1:42" hidden="1" outlineLevel="1" x14ac:dyDescent="0.25">
      <c r="A63" s="78" t="s">
        <v>101</v>
      </c>
      <c r="B63" s="66"/>
      <c r="C63" s="66">
        <f>-($C66+C64)</f>
        <v>0</v>
      </c>
      <c r="D63" s="66">
        <f>IF((SUM($B62:$AO62)-SUM($C63:C63))&lt;-($C66+D64),SUM($B62:$AO62)-SUM($C63:C63)-D64,-($C66+D64))</f>
        <v>0</v>
      </c>
      <c r="E63" s="66">
        <f>IF((SUM($B62:$AO62)-SUM($C63:D63))&lt;-($C66+E64),SUM($B62:$AO62)-SUM($C63:D63)-E64,-($C66+E64))</f>
        <v>0</v>
      </c>
      <c r="F63" s="66">
        <f>IF((SUM($B62:$AO62)-SUM($C63:E63))&lt;-($C66+F64),SUM($B62:$AO62)-SUM($C63:E63)-F64,-($C66+F64))</f>
        <v>0</v>
      </c>
      <c r="G63" s="66">
        <f>IF((SUM($B62:$AO62)-SUM($C63:F63))&lt;-($C66+G64),SUM($B62:$AO62)-SUM($C63:F63)-G64,-($C66+G64))</f>
        <v>0</v>
      </c>
      <c r="H63" s="66">
        <f>IF((SUM($B62:$AO62)-SUM($C63:G63))&lt;-($C66+H64),SUM($B62:$AO62)-SUM($C63:G63)-H64,-($C66+H64))</f>
        <v>0</v>
      </c>
      <c r="I63" s="66">
        <f>IF((SUM($B62:$AO62)-SUM($C63:H63))&lt;-($C66+I64),SUM($B62:$AO62)-SUM($C63:H63)-I64,-($C66+I64))</f>
        <v>0</v>
      </c>
      <c r="J63" s="66">
        <f>IF((SUM($B62:$AO62)-SUM($C63:I63))&lt;-($C66+J64),SUM($B62:$AO62)-SUM($C63:I63)-J64,-($C66+J64))</f>
        <v>0</v>
      </c>
      <c r="K63" s="66">
        <f>IF((SUM($B62:$AO62)-SUM($C63:J63))&lt;-($C66+K64),SUM($B62:$AO62)-SUM($C63:J63)-K64,-($C66+K64))</f>
        <v>0</v>
      </c>
      <c r="L63" s="66">
        <f>IF((SUM($B62:$AO62)-SUM($C63:K63))&lt;-($C66+L64),SUM($B62:$AO62)-SUM($C63:K63)-L64,-($C66+L64))</f>
        <v>0</v>
      </c>
      <c r="M63" s="66">
        <f>IF((SUM($B62:$AO62)-SUM($C63:L63))&lt;-($C66+M64),SUM($B62:$AO62)-SUM($C63:L63)-M64,-($C66+M64))</f>
        <v>0</v>
      </c>
      <c r="N63" s="66">
        <f>IF((SUM($B62:$AO62)-SUM($C63:M63))&lt;-($C66+N64),SUM($B62:$AO62)-SUM($C63:M63)-N64,-($C66+N64))</f>
        <v>0</v>
      </c>
      <c r="O63" s="66">
        <f>IF((SUM($B62:$AO62)-SUM($C63:N63))&lt;-($C66+O64),SUM($B62:$AO62)-SUM($C63:N63)-O64,-($C66+O64))</f>
        <v>0</v>
      </c>
      <c r="P63" s="66">
        <f>IF((SUM($B62:$AO62)-SUM($C63:O63))&lt;-($C66+P64),SUM($B62:$AO62)-SUM($C63:O63)-P64,-($C66+P64))</f>
        <v>0</v>
      </c>
      <c r="Q63" s="66">
        <f>IF((SUM($B62:$AO62)-SUM($C63:P63))&lt;-($C66+Q64),SUM($B62:$AO62)-SUM($C63:P63)-Q64,-($C66+Q64))</f>
        <v>0</v>
      </c>
      <c r="R63" s="66">
        <f>IF((SUM($B62:$AO62)-SUM($C63:Q63))&lt;-($C66+R64),SUM($B62:$AO62)-SUM($C63:Q63)-R64,-($C66+R64))</f>
        <v>0</v>
      </c>
      <c r="S63" s="66">
        <f>IF((SUM($B62:$AO62)-SUM($C63:R63))&lt;-($C66+S64),SUM($B62:$AO62)-SUM($C63:R63)-S64,-($C66+S64))</f>
        <v>0</v>
      </c>
      <c r="T63" s="66">
        <f>IF((SUM($B62:$AO62)-SUM($C63:S63))&lt;-($C66+T64),SUM($B62:$AO62)-SUM($C63:S63)-T64,-($C66+T64))</f>
        <v>0</v>
      </c>
      <c r="U63" s="66">
        <f>IF((SUM($B62:$AO62)-SUM($C63:T63))&lt;-($C66+U64),SUM($B62:$AO62)-SUM($C63:T63)-U64,-($C66+U64))</f>
        <v>0</v>
      </c>
      <c r="V63" s="66">
        <f>IF((SUM($B62:$AO62)-SUM($C63:U63))&lt;-($C66+V64),SUM($B62:$AO62)-SUM($C63:U63)-V64,-($C66+V64))</f>
        <v>0</v>
      </c>
      <c r="W63" s="66">
        <f>IF((SUM($B62:$AO62)-SUM($C63:V63))&lt;-($C66+W64),SUM($B62:$AO62)-SUM($C63:V63)-W64,-($C66+W64))</f>
        <v>0</v>
      </c>
      <c r="X63" s="66">
        <f>IF((SUM($B62:$AO62)-SUM($C63:W63))&lt;-($C66+X64),SUM($B62:$AO62)-SUM($C63:W63)-X64,-($C66+X64))</f>
        <v>0</v>
      </c>
      <c r="Y63" s="66">
        <f>IF((SUM($B62:$AO62)-SUM($C63:X63))&lt;-($C66+Y64),SUM($B62:$AO62)-SUM($C63:X63)-Y64,-($C66+Y64))</f>
        <v>0</v>
      </c>
      <c r="Z63" s="66">
        <f>IF((SUM($B62:$AO62)-SUM($C63:Y63))&lt;-($C66+Z64),SUM($B62:$AO62)-SUM($C63:Y63)-Z64,-($C66+Z64))</f>
        <v>0</v>
      </c>
      <c r="AA63" s="66">
        <f>IF((SUM($B62:$AO62)-SUM($C63:Z63))&lt;-($C66+AA64),SUM($B62:$AO62)-SUM($C63:Z63)-AA64,-($C66+AA64))</f>
        <v>0</v>
      </c>
      <c r="AB63" s="66">
        <f>IF((SUM($B62:$AO62)-SUM($C63:AA63))&lt;-($C66+AB64),SUM($B62:$AO62)-SUM($C63:AA63)-AB64,-($C66+AB64))</f>
        <v>0</v>
      </c>
      <c r="AC63" s="66">
        <f>IF((SUM($B62:$AO62)-SUM($C63:AB63))&lt;-($C66+AC64),SUM($B62:$AO62)-SUM($C63:AB63)-AC64,-($C66+AC64))</f>
        <v>0</v>
      </c>
      <c r="AD63" s="66">
        <f>IF((SUM($B62:$AO62)-SUM($C63:AC63))&lt;-($C66+AD64),SUM($B62:$AO62)-SUM($C63:AC63)-AD64,-($C66+AD64))</f>
        <v>0</v>
      </c>
      <c r="AE63" s="66">
        <f>IF((SUM($B62:$AO62)-SUM($C63:AD63))&lt;-($C66+AE64),SUM($B62:$AO62)-SUM($C63:AD63)-AE64,-($C66+AE64))</f>
        <v>0</v>
      </c>
      <c r="AF63" s="66">
        <f>IF((SUM($B62:$AO62)-SUM($C63:AE63))&lt;-($C66+AF64),SUM($B62:$AO62)-SUM($C63:AE63)-AF64,-($C66+AF64))</f>
        <v>0</v>
      </c>
      <c r="AG63" s="66">
        <f>IF((SUM($B62:$AO62)-SUM($C63:AF63))&lt;-($C66+AG64),SUM($B62:$AO62)-SUM($C63:AF63)-AG64,-($C66+AG64))</f>
        <v>0</v>
      </c>
      <c r="AH63" s="66">
        <f>IF((SUM($B62:$AO62)-SUM($C63:AG63))&lt;-($C66+AH64),SUM($B62:$AO62)-SUM($C63:AG63)-AH64,-($C66+AH64))</f>
        <v>0</v>
      </c>
      <c r="AI63" s="66">
        <f>IF((SUM($B62:$AO62)-SUM($C63:AH63))&lt;-($C66+AI64),SUM($B62:$AO62)-SUM($C63:AH63)-AI64,-($C66+AI64))</f>
        <v>0</v>
      </c>
      <c r="AJ63" s="66">
        <f>IF((SUM($B62:$AO62)-SUM($C63:AI63))&lt;-($C66+AJ64),SUM($B62:$AO62)-SUM($C63:AI63)-AJ64,-($C66+AJ64))</f>
        <v>0</v>
      </c>
      <c r="AK63" s="66">
        <f>IF((SUM($B62:$AO62)-SUM($C63:AJ63))&lt;-($C66+AK64),SUM($B62:$AO62)-SUM($C63:AJ63)-AK64,-($C66+AK64))</f>
        <v>0</v>
      </c>
      <c r="AL63" s="66">
        <f>IF((SUM($B62:$AO62)-SUM($C63:AK63))&lt;-($C66+AL64),SUM($B62:$AO62)-SUM($C63:AK63)-AL64,-($C66+AL64))</f>
        <v>0</v>
      </c>
      <c r="AM63" s="66">
        <f>IF((SUM($B62:$AO62)-SUM($C63:AL63))&lt;-($C66+AM64),SUM($B62:$AO62)-SUM($C63:AL63)-AM64,-($C66+AM64))</f>
        <v>0</v>
      </c>
      <c r="AN63" s="66">
        <f>IF((SUM($B62:$AO62)-SUM($C63:AM63))&lt;-($C66+AN64),SUM($B62:$AO62)-SUM($C63:AM63)-AN64,-($C66+AN64))</f>
        <v>0</v>
      </c>
      <c r="AO63" s="66">
        <f>IF((SUM($B62:$AO62)-SUM($C63:AN63))&lt;-($C66+AO64),SUM($B62:$AO62)-SUM($C63:AN63)-AO64,-($C66+AO64))</f>
        <v>0</v>
      </c>
      <c r="AP63" s="76"/>
    </row>
    <row r="64" spans="1:42" hidden="1" outlineLevel="1" x14ac:dyDescent="0.25">
      <c r="A64" s="78" t="s">
        <v>102</v>
      </c>
      <c r="B64" s="66"/>
      <c r="C64" s="66">
        <f>SUM($B62:$AO62)*$A66</f>
        <v>0</v>
      </c>
      <c r="D64" s="66">
        <f>(SUM($B62:$AO62)-SUM($C63:C63))*$A66</f>
        <v>0</v>
      </c>
      <c r="E64" s="66">
        <f>(SUM($B62:$AO62)-SUM($C63:D63))*$A66</f>
        <v>0</v>
      </c>
      <c r="F64" s="66">
        <f>(SUM($B62:$AO62)-SUM($C63:E63))*$A66</f>
        <v>0</v>
      </c>
      <c r="G64" s="66">
        <f>(SUM($B62:$AO62)-SUM($C63:F63))*$A66</f>
        <v>0</v>
      </c>
      <c r="H64" s="66">
        <f>(SUM($B62:$AO62)-SUM($C63:G63))*$A66</f>
        <v>0</v>
      </c>
      <c r="I64" s="66">
        <f>(SUM($B62:$AO62)-SUM($C63:H63))*$A66</f>
        <v>0</v>
      </c>
      <c r="J64" s="66">
        <f>(SUM($B62:$AO62)-SUM($C63:I63))*$A66</f>
        <v>0</v>
      </c>
      <c r="K64" s="66">
        <f>(SUM($B62:$AO62)-SUM($C63:J63))*$A66</f>
        <v>0</v>
      </c>
      <c r="L64" s="66">
        <f>(SUM($B62:$AO62)-SUM($C63:K63))*$A66</f>
        <v>0</v>
      </c>
      <c r="M64" s="66">
        <f>(SUM($B62:$AO62)-SUM($C63:L63))*$A66</f>
        <v>0</v>
      </c>
      <c r="N64" s="66">
        <f>(SUM($B62:$AO62)-SUM($C63:M63))*$A66</f>
        <v>0</v>
      </c>
      <c r="O64" s="66">
        <f>(SUM($B62:$AO62)-SUM($C63:N63))*$A66</f>
        <v>0</v>
      </c>
      <c r="P64" s="66">
        <f>(SUM($B62:$AO62)-SUM($C63:O63))*$A66</f>
        <v>0</v>
      </c>
      <c r="Q64" s="66">
        <f>(SUM($B62:$AO62)-SUM($C63:P63))*$A66</f>
        <v>0</v>
      </c>
      <c r="R64" s="66">
        <f>(SUM($B62:$AO62)-SUM($C63:Q63))*$A66</f>
        <v>0</v>
      </c>
      <c r="S64" s="66">
        <f>(SUM($B62:$AO62)-SUM($C63:R63))*$A66</f>
        <v>0</v>
      </c>
      <c r="T64" s="66">
        <f>(SUM($B62:$AO62)-SUM($C63:S63))*$A66</f>
        <v>0</v>
      </c>
      <c r="U64" s="66">
        <f>(SUM($B62:$AO62)-SUM($C63:T63))*$A66</f>
        <v>0</v>
      </c>
      <c r="V64" s="66">
        <f>(SUM($B62:$AO62)-SUM($C63:U63))*$A66</f>
        <v>0</v>
      </c>
      <c r="W64" s="66">
        <f>(SUM($B62:$AO62)-SUM($C63:V63))*$A66</f>
        <v>0</v>
      </c>
      <c r="X64" s="66">
        <f>(SUM($B62:$AO62)-SUM($C63:W63))*$A66</f>
        <v>0</v>
      </c>
      <c r="Y64" s="66">
        <f>(SUM($B62:$AO62)-SUM($C63:X63))*$A66</f>
        <v>0</v>
      </c>
      <c r="Z64" s="66">
        <f>(SUM($B62:$AO62)-SUM($C63:Y63))*$A66</f>
        <v>0</v>
      </c>
      <c r="AA64" s="66">
        <f>(SUM($B62:$AO62)-SUM($C63:Z63))*$A66</f>
        <v>0</v>
      </c>
      <c r="AB64" s="66">
        <f>(SUM($B62:$AO62)-SUM($C63:AA63))*$A66</f>
        <v>0</v>
      </c>
      <c r="AC64" s="66">
        <f>(SUM($B62:$AO62)-SUM($C63:AB63))*$A66</f>
        <v>0</v>
      </c>
      <c r="AD64" s="66">
        <f>(SUM($B62:$AO62)-SUM($C63:AC63))*$A66</f>
        <v>0</v>
      </c>
      <c r="AE64" s="66">
        <f>(SUM($B62:$AO62)-SUM($C63:AD63))*$A66</f>
        <v>0</v>
      </c>
      <c r="AF64" s="66">
        <f>(SUM($B62:$AO62)-SUM($C63:AE63))*$A66</f>
        <v>0</v>
      </c>
      <c r="AG64" s="66">
        <f>(SUM($B62:$AO62)-SUM($C63:AF63))*$A66</f>
        <v>0</v>
      </c>
      <c r="AH64" s="66">
        <f>(SUM($B62:$AO62)-SUM($C63:AG63))*$A66</f>
        <v>0</v>
      </c>
      <c r="AI64" s="66">
        <f>(SUM($B62:$AO62)-SUM($C63:AH63))*$A66</f>
        <v>0</v>
      </c>
      <c r="AJ64" s="66">
        <f>(SUM($B62:$AO62)-SUM($C63:AI63))*$A66</f>
        <v>0</v>
      </c>
      <c r="AK64" s="66">
        <f>(SUM($B62:$AO62)-SUM($C63:AJ63))*$A66</f>
        <v>0</v>
      </c>
      <c r="AL64" s="66">
        <f>(SUM($B62:$AO62)-SUM($C63:AK63))*$A66</f>
        <v>0</v>
      </c>
      <c r="AM64" s="66">
        <f>(SUM($B62:$AO62)-SUM($C63:AL63))*$A66</f>
        <v>0</v>
      </c>
      <c r="AN64" s="66">
        <f>(SUM($B62:$AO62)-SUM($C63:AM63))*$A66</f>
        <v>0</v>
      </c>
      <c r="AO64" s="66">
        <f>(SUM($B62:$AO62)-SUM($C63:AN63))*$A66</f>
        <v>0</v>
      </c>
      <c r="AP64" s="76"/>
    </row>
    <row r="65" spans="1:42" hidden="1" outlineLevel="1" x14ac:dyDescent="0.25">
      <c r="A65" s="75" t="s">
        <v>103</v>
      </c>
      <c r="B65" s="67">
        <f>B63+B64</f>
        <v>0</v>
      </c>
      <c r="C65" s="67">
        <f t="shared" ref="C65" si="355">C63+C64</f>
        <v>0</v>
      </c>
      <c r="D65" s="67">
        <f t="shared" ref="D65" si="356">D63+D64</f>
        <v>0</v>
      </c>
      <c r="E65" s="67">
        <f t="shared" ref="E65" si="357">E63+E64</f>
        <v>0</v>
      </c>
      <c r="F65" s="67">
        <f t="shared" ref="F65" si="358">F63+F64</f>
        <v>0</v>
      </c>
      <c r="G65" s="67">
        <f t="shared" ref="G65" si="359">G63+G64</f>
        <v>0</v>
      </c>
      <c r="H65" s="67">
        <f t="shared" ref="H65" si="360">H63+H64</f>
        <v>0</v>
      </c>
      <c r="I65" s="67">
        <f t="shared" ref="I65" si="361">I63+I64</f>
        <v>0</v>
      </c>
      <c r="J65" s="67">
        <f t="shared" ref="J65" si="362">J63+J64</f>
        <v>0</v>
      </c>
      <c r="K65" s="67">
        <f t="shared" ref="K65" si="363">K63+K64</f>
        <v>0</v>
      </c>
      <c r="L65" s="67">
        <f t="shared" ref="L65" si="364">L63+L64</f>
        <v>0</v>
      </c>
      <c r="M65" s="67">
        <f t="shared" ref="M65" si="365">M63+M64</f>
        <v>0</v>
      </c>
      <c r="N65" s="67">
        <f t="shared" ref="N65" si="366">N63+N64</f>
        <v>0</v>
      </c>
      <c r="O65" s="67">
        <f t="shared" ref="O65" si="367">O63+O64</f>
        <v>0</v>
      </c>
      <c r="P65" s="67">
        <f t="shared" ref="P65" si="368">P63+P64</f>
        <v>0</v>
      </c>
      <c r="Q65" s="67">
        <f t="shared" ref="Q65" si="369">Q63+Q64</f>
        <v>0</v>
      </c>
      <c r="R65" s="67">
        <f t="shared" ref="R65" si="370">R63+R64</f>
        <v>0</v>
      </c>
      <c r="S65" s="67">
        <f t="shared" ref="S65" si="371">S63+S64</f>
        <v>0</v>
      </c>
      <c r="T65" s="67">
        <f t="shared" ref="T65" si="372">T63+T64</f>
        <v>0</v>
      </c>
      <c r="U65" s="67">
        <f t="shared" ref="U65" si="373">U63+U64</f>
        <v>0</v>
      </c>
      <c r="V65" s="67">
        <f t="shared" ref="V65" si="374">V63+V64</f>
        <v>0</v>
      </c>
      <c r="W65" s="67">
        <f t="shared" ref="W65" si="375">W63+W64</f>
        <v>0</v>
      </c>
      <c r="X65" s="67">
        <f t="shared" ref="X65" si="376">X63+X64</f>
        <v>0</v>
      </c>
      <c r="Y65" s="67">
        <f t="shared" ref="Y65" si="377">Y63+Y64</f>
        <v>0</v>
      </c>
      <c r="Z65" s="67">
        <f t="shared" ref="Z65" si="378">Z63+Z64</f>
        <v>0</v>
      </c>
      <c r="AA65" s="67">
        <f t="shared" ref="AA65" si="379">AA63+AA64</f>
        <v>0</v>
      </c>
      <c r="AB65" s="67">
        <f t="shared" ref="AB65" si="380">AB63+AB64</f>
        <v>0</v>
      </c>
      <c r="AC65" s="67">
        <f t="shared" ref="AC65" si="381">AC63+AC64</f>
        <v>0</v>
      </c>
      <c r="AD65" s="67">
        <f t="shared" ref="AD65" si="382">AD63+AD64</f>
        <v>0</v>
      </c>
      <c r="AE65" s="67">
        <f t="shared" ref="AE65" si="383">AE63+AE64</f>
        <v>0</v>
      </c>
      <c r="AF65" s="67">
        <f t="shared" ref="AF65" si="384">AF63+AF64</f>
        <v>0</v>
      </c>
      <c r="AG65" s="67">
        <f t="shared" ref="AG65" si="385">AG63+AG64</f>
        <v>0</v>
      </c>
      <c r="AH65" s="67">
        <f t="shared" ref="AH65" si="386">AH63+AH64</f>
        <v>0</v>
      </c>
      <c r="AI65" s="67">
        <f t="shared" ref="AI65" si="387">AI63+AI64</f>
        <v>0</v>
      </c>
      <c r="AJ65" s="67">
        <f t="shared" ref="AJ65" si="388">AJ63+AJ64</f>
        <v>0</v>
      </c>
      <c r="AK65" s="67">
        <f t="shared" ref="AK65" si="389">AK63+AK64</f>
        <v>0</v>
      </c>
      <c r="AL65" s="67">
        <f t="shared" ref="AL65" si="390">AL63+AL64</f>
        <v>0</v>
      </c>
      <c r="AM65" s="67">
        <f t="shared" ref="AM65" si="391">AM63+AM64</f>
        <v>0</v>
      </c>
      <c r="AN65" s="67">
        <f t="shared" ref="AN65" si="392">AN63+AN64</f>
        <v>0</v>
      </c>
      <c r="AO65" s="67">
        <f t="shared" ref="AO65" si="393">AO63+AO64</f>
        <v>0</v>
      </c>
      <c r="AP65" s="76"/>
    </row>
    <row r="66" spans="1:42" collapsed="1" x14ac:dyDescent="0.25">
      <c r="A66" s="79"/>
      <c r="B66" s="68"/>
      <c r="C66" s="69">
        <f>IF(B66="",0,PMT(A66,B66,B62))</f>
        <v>0</v>
      </c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76"/>
    </row>
    <row r="67" spans="1:42" ht="15.75" thickBot="1" x14ac:dyDescent="0.3">
      <c r="A67" s="81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3"/>
    </row>
  </sheetData>
  <conditionalFormatting sqref="B12:B14 B17:B19">
    <cfRule type="expression" dxfId="887" priority="481">
      <formula>$B$2=""</formula>
    </cfRule>
  </conditionalFormatting>
  <conditionalFormatting sqref="C12 C17:C19">
    <cfRule type="expression" dxfId="886" priority="480">
      <formula>$C$2=""</formula>
    </cfRule>
  </conditionalFormatting>
  <conditionalFormatting sqref="D12 D17:D19">
    <cfRule type="expression" dxfId="885" priority="479">
      <formula>$D$2=""</formula>
    </cfRule>
  </conditionalFormatting>
  <conditionalFormatting sqref="E12 E17:E19">
    <cfRule type="expression" dxfId="884" priority="478">
      <formula>$E$2=""</formula>
    </cfRule>
  </conditionalFormatting>
  <conditionalFormatting sqref="F12 F17:F19">
    <cfRule type="expression" dxfId="883" priority="477">
      <formula>$F$2=""</formula>
    </cfRule>
  </conditionalFormatting>
  <conditionalFormatting sqref="G12 G17:G19">
    <cfRule type="expression" dxfId="882" priority="476">
      <formula>$G$2=""</formula>
    </cfRule>
  </conditionalFormatting>
  <conditionalFormatting sqref="H12 H17:H19">
    <cfRule type="expression" dxfId="881" priority="475">
      <formula>$H$2=""</formula>
    </cfRule>
  </conditionalFormatting>
  <conditionalFormatting sqref="I12 I17:I19">
    <cfRule type="expression" dxfId="880" priority="474">
      <formula>$I$2=""</formula>
    </cfRule>
  </conditionalFormatting>
  <conditionalFormatting sqref="J12 J17:J19">
    <cfRule type="expression" dxfId="879" priority="473">
      <formula>$J$2=""</formula>
    </cfRule>
  </conditionalFormatting>
  <conditionalFormatting sqref="K12 K17:K19">
    <cfRule type="expression" dxfId="878" priority="472">
      <formula>$K$2=""</formula>
    </cfRule>
  </conditionalFormatting>
  <conditionalFormatting sqref="L12 L17:L19">
    <cfRule type="expression" dxfId="877" priority="471">
      <formula>$L$2=""</formula>
    </cfRule>
  </conditionalFormatting>
  <conditionalFormatting sqref="M12 M17:M19">
    <cfRule type="expression" dxfId="876" priority="470">
      <formula>$M$2=""</formula>
    </cfRule>
  </conditionalFormatting>
  <conditionalFormatting sqref="N12 N17:N19">
    <cfRule type="expression" dxfId="875" priority="469">
      <formula>$N$2=""</formula>
    </cfRule>
  </conditionalFormatting>
  <conditionalFormatting sqref="O12 O17:O19">
    <cfRule type="expression" dxfId="874" priority="468">
      <formula>$O$2=""</formula>
    </cfRule>
  </conditionalFormatting>
  <conditionalFormatting sqref="P12 P17:P19">
    <cfRule type="expression" dxfId="873" priority="467">
      <formula>$P$2=""</formula>
    </cfRule>
  </conditionalFormatting>
  <conditionalFormatting sqref="Q12 Q17:Q19">
    <cfRule type="expression" dxfId="872" priority="466">
      <formula>$Q$2=""</formula>
    </cfRule>
  </conditionalFormatting>
  <conditionalFormatting sqref="R12 R17:R19">
    <cfRule type="expression" dxfId="871" priority="465">
      <formula>$R$2=""</formula>
    </cfRule>
  </conditionalFormatting>
  <conditionalFormatting sqref="S12 S17:S19">
    <cfRule type="expression" dxfId="870" priority="464">
      <formula>$S$2=""</formula>
    </cfRule>
  </conditionalFormatting>
  <conditionalFormatting sqref="T12 T17:T19">
    <cfRule type="expression" dxfId="869" priority="463">
      <formula>$T$2=""</formula>
    </cfRule>
  </conditionalFormatting>
  <conditionalFormatting sqref="U12 U17:U19">
    <cfRule type="expression" dxfId="868" priority="462">
      <formula>$U$2=""</formula>
    </cfRule>
  </conditionalFormatting>
  <conditionalFormatting sqref="V12 V17:V19">
    <cfRule type="expression" dxfId="867" priority="461">
      <formula>$V$2=""</formula>
    </cfRule>
  </conditionalFormatting>
  <conditionalFormatting sqref="W12 W17:W19">
    <cfRule type="expression" dxfId="866" priority="460">
      <formula>$W$2=""</formula>
    </cfRule>
  </conditionalFormatting>
  <conditionalFormatting sqref="X12 X17:X19">
    <cfRule type="expression" dxfId="865" priority="459">
      <formula>$X$2=""</formula>
    </cfRule>
  </conditionalFormatting>
  <conditionalFormatting sqref="Y12 Y17:Y19">
    <cfRule type="expression" dxfId="864" priority="458">
      <formula>$Y$2=""</formula>
    </cfRule>
  </conditionalFormatting>
  <conditionalFormatting sqref="Z12 Z17:Z19">
    <cfRule type="expression" dxfId="863" priority="457">
      <formula>$Z$2=""</formula>
    </cfRule>
  </conditionalFormatting>
  <conditionalFormatting sqref="AA12 AA17:AA19">
    <cfRule type="expression" dxfId="862" priority="456">
      <formula>$AA$2=""</formula>
    </cfRule>
  </conditionalFormatting>
  <conditionalFormatting sqref="AB12 AB17:AB19">
    <cfRule type="expression" dxfId="861" priority="455">
      <formula>$AB$2=""</formula>
    </cfRule>
  </conditionalFormatting>
  <conditionalFormatting sqref="AC12 AC17:AC19">
    <cfRule type="expression" dxfId="860" priority="454">
      <formula>$AC$2=""</formula>
    </cfRule>
  </conditionalFormatting>
  <conditionalFormatting sqref="AD12 AD17:AD19">
    <cfRule type="expression" dxfId="859" priority="453">
      <formula>$AD$2=""</formula>
    </cfRule>
  </conditionalFormatting>
  <conditionalFormatting sqref="AE12 AE17:AE19">
    <cfRule type="expression" dxfId="858" priority="452">
      <formula>$AE$2=""</formula>
    </cfRule>
  </conditionalFormatting>
  <conditionalFormatting sqref="AF12 AF17:AF19">
    <cfRule type="expression" dxfId="857" priority="451">
      <formula>$AF$2=""</formula>
    </cfRule>
  </conditionalFormatting>
  <conditionalFormatting sqref="AG12 AG17:AG19">
    <cfRule type="expression" dxfId="856" priority="450">
      <formula>$AG$2=""</formula>
    </cfRule>
  </conditionalFormatting>
  <conditionalFormatting sqref="AH12 AH17:AH19">
    <cfRule type="expression" dxfId="855" priority="449">
      <formula>$AH$2=""</formula>
    </cfRule>
  </conditionalFormatting>
  <conditionalFormatting sqref="AI12 AI17:AI19">
    <cfRule type="expression" dxfId="854" priority="448">
      <formula>$AI$2=""</formula>
    </cfRule>
  </conditionalFormatting>
  <conditionalFormatting sqref="AJ12 AJ17:AJ19">
    <cfRule type="expression" dxfId="853" priority="447">
      <formula>$AJ$2=""</formula>
    </cfRule>
  </conditionalFormatting>
  <conditionalFormatting sqref="AK12 AK17:AK19">
    <cfRule type="expression" dxfId="852" priority="446">
      <formula>$AK$2=""</formula>
    </cfRule>
  </conditionalFormatting>
  <conditionalFormatting sqref="AL12 AL17:AL19">
    <cfRule type="expression" dxfId="851" priority="445">
      <formula>$AL$2=""</formula>
    </cfRule>
  </conditionalFormatting>
  <conditionalFormatting sqref="AM12 AM17:AM19">
    <cfRule type="expression" dxfId="850" priority="444">
      <formula>$AM$2=""</formula>
    </cfRule>
  </conditionalFormatting>
  <conditionalFormatting sqref="AN12 AN17:AN19">
    <cfRule type="expression" dxfId="849" priority="443">
      <formula>$AN$2=""</formula>
    </cfRule>
  </conditionalFormatting>
  <conditionalFormatting sqref="AO12 AO17:AO19">
    <cfRule type="expression" dxfId="848" priority="442">
      <formula>$AO$2=""</formula>
    </cfRule>
  </conditionalFormatting>
  <conditionalFormatting sqref="B22:B24">
    <cfRule type="expression" dxfId="847" priority="441">
      <formula>$B$2=""</formula>
    </cfRule>
  </conditionalFormatting>
  <conditionalFormatting sqref="C22:C24">
    <cfRule type="expression" dxfId="846" priority="440">
      <formula>$C$2=""</formula>
    </cfRule>
  </conditionalFormatting>
  <conditionalFormatting sqref="D22">
    <cfRule type="expression" dxfId="845" priority="439">
      <formula>$D$2=""</formula>
    </cfRule>
  </conditionalFormatting>
  <conditionalFormatting sqref="E22">
    <cfRule type="expression" dxfId="844" priority="438">
      <formula>$E$2=""</formula>
    </cfRule>
  </conditionalFormatting>
  <conditionalFormatting sqref="F22">
    <cfRule type="expression" dxfId="843" priority="437">
      <formula>$F$2=""</formula>
    </cfRule>
  </conditionalFormatting>
  <conditionalFormatting sqref="G22">
    <cfRule type="expression" dxfId="842" priority="436">
      <formula>$G$2=""</formula>
    </cfRule>
  </conditionalFormatting>
  <conditionalFormatting sqref="H22">
    <cfRule type="expression" dxfId="841" priority="435">
      <formula>$H$2=""</formula>
    </cfRule>
  </conditionalFormatting>
  <conditionalFormatting sqref="I22">
    <cfRule type="expression" dxfId="840" priority="434">
      <formula>$I$2=""</formula>
    </cfRule>
  </conditionalFormatting>
  <conditionalFormatting sqref="J22">
    <cfRule type="expression" dxfId="839" priority="433">
      <formula>$J$2=""</formula>
    </cfRule>
  </conditionalFormatting>
  <conditionalFormatting sqref="K22">
    <cfRule type="expression" dxfId="838" priority="432">
      <formula>$K$2=""</formula>
    </cfRule>
  </conditionalFormatting>
  <conditionalFormatting sqref="L22">
    <cfRule type="expression" dxfId="837" priority="431">
      <formula>$L$2=""</formula>
    </cfRule>
  </conditionalFormatting>
  <conditionalFormatting sqref="M22">
    <cfRule type="expression" dxfId="836" priority="430">
      <formula>$M$2=""</formula>
    </cfRule>
  </conditionalFormatting>
  <conditionalFormatting sqref="N22">
    <cfRule type="expression" dxfId="835" priority="429">
      <formula>$N$2=""</formula>
    </cfRule>
  </conditionalFormatting>
  <conditionalFormatting sqref="O22">
    <cfRule type="expression" dxfId="834" priority="428">
      <formula>$O$2=""</formula>
    </cfRule>
  </conditionalFormatting>
  <conditionalFormatting sqref="P22">
    <cfRule type="expression" dxfId="833" priority="427">
      <formula>$P$2=""</formula>
    </cfRule>
  </conditionalFormatting>
  <conditionalFormatting sqref="Q22">
    <cfRule type="expression" dxfId="832" priority="426">
      <formula>$Q$2=""</formula>
    </cfRule>
  </conditionalFormatting>
  <conditionalFormatting sqref="R22">
    <cfRule type="expression" dxfId="831" priority="425">
      <formula>$R$2=""</formula>
    </cfRule>
  </conditionalFormatting>
  <conditionalFormatting sqref="S22">
    <cfRule type="expression" dxfId="830" priority="424">
      <formula>$S$2=""</formula>
    </cfRule>
  </conditionalFormatting>
  <conditionalFormatting sqref="T22">
    <cfRule type="expression" dxfId="829" priority="423">
      <formula>$T$2=""</formula>
    </cfRule>
  </conditionalFormatting>
  <conditionalFormatting sqref="U22">
    <cfRule type="expression" dxfId="828" priority="422">
      <formula>$U$2=""</formula>
    </cfRule>
  </conditionalFormatting>
  <conditionalFormatting sqref="V22">
    <cfRule type="expression" dxfId="827" priority="421">
      <formula>$V$2=""</formula>
    </cfRule>
  </conditionalFormatting>
  <conditionalFormatting sqref="W22">
    <cfRule type="expression" dxfId="826" priority="420">
      <formula>$W$2=""</formula>
    </cfRule>
  </conditionalFormatting>
  <conditionalFormatting sqref="X22">
    <cfRule type="expression" dxfId="825" priority="419">
      <formula>$X$2=""</formula>
    </cfRule>
  </conditionalFormatting>
  <conditionalFormatting sqref="Y22">
    <cfRule type="expression" dxfId="824" priority="418">
      <formula>$Y$2=""</formula>
    </cfRule>
  </conditionalFormatting>
  <conditionalFormatting sqref="Z22">
    <cfRule type="expression" dxfId="823" priority="417">
      <formula>$Z$2=""</formula>
    </cfRule>
  </conditionalFormatting>
  <conditionalFormatting sqref="AA22">
    <cfRule type="expression" dxfId="822" priority="416">
      <formula>$AA$2=""</formula>
    </cfRule>
  </conditionalFormatting>
  <conditionalFormatting sqref="AB22">
    <cfRule type="expression" dxfId="821" priority="415">
      <formula>$AB$2=""</formula>
    </cfRule>
  </conditionalFormatting>
  <conditionalFormatting sqref="AC22">
    <cfRule type="expression" dxfId="820" priority="414">
      <formula>$AC$2=""</formula>
    </cfRule>
  </conditionalFormatting>
  <conditionalFormatting sqref="AD22">
    <cfRule type="expression" dxfId="819" priority="413">
      <formula>$AD$2=""</formula>
    </cfRule>
  </conditionalFormatting>
  <conditionalFormatting sqref="AE22">
    <cfRule type="expression" dxfId="818" priority="412">
      <formula>$AE$2=""</formula>
    </cfRule>
  </conditionalFormatting>
  <conditionalFormatting sqref="AF22">
    <cfRule type="expression" dxfId="817" priority="411">
      <formula>$AF$2=""</formula>
    </cfRule>
  </conditionalFormatting>
  <conditionalFormatting sqref="AG22">
    <cfRule type="expression" dxfId="816" priority="410">
      <formula>$AG$2=""</formula>
    </cfRule>
  </conditionalFormatting>
  <conditionalFormatting sqref="AH22">
    <cfRule type="expression" dxfId="815" priority="409">
      <formula>$AH$2=""</formula>
    </cfRule>
  </conditionalFormatting>
  <conditionalFormatting sqref="AI22">
    <cfRule type="expression" dxfId="814" priority="408">
      <formula>$AI$2=""</formula>
    </cfRule>
  </conditionalFormatting>
  <conditionalFormatting sqref="AJ22">
    <cfRule type="expression" dxfId="813" priority="407">
      <formula>$AJ$2=""</formula>
    </cfRule>
  </conditionalFormatting>
  <conditionalFormatting sqref="AK22">
    <cfRule type="expression" dxfId="812" priority="406">
      <formula>$AK$2=""</formula>
    </cfRule>
  </conditionalFormatting>
  <conditionalFormatting sqref="AL22">
    <cfRule type="expression" dxfId="811" priority="405">
      <formula>$AL$2=""</formula>
    </cfRule>
  </conditionalFormatting>
  <conditionalFormatting sqref="AM22">
    <cfRule type="expression" dxfId="810" priority="404">
      <formula>$AM$2=""</formula>
    </cfRule>
  </conditionalFormatting>
  <conditionalFormatting sqref="AN22">
    <cfRule type="expression" dxfId="809" priority="403">
      <formula>$AN$2=""</formula>
    </cfRule>
  </conditionalFormatting>
  <conditionalFormatting sqref="AO22">
    <cfRule type="expression" dxfId="808" priority="402">
      <formula>$AO$2=""</formula>
    </cfRule>
  </conditionalFormatting>
  <conditionalFormatting sqref="B27:B29">
    <cfRule type="expression" dxfId="807" priority="401">
      <formula>$B$2=""</formula>
    </cfRule>
  </conditionalFormatting>
  <conditionalFormatting sqref="C27">
    <cfRule type="expression" dxfId="806" priority="400">
      <formula>$C$2=""</formula>
    </cfRule>
  </conditionalFormatting>
  <conditionalFormatting sqref="D27">
    <cfRule type="expression" dxfId="805" priority="399">
      <formula>$D$2=""</formula>
    </cfRule>
  </conditionalFormatting>
  <conditionalFormatting sqref="E27">
    <cfRule type="expression" dxfId="804" priority="398">
      <formula>$E$2=""</formula>
    </cfRule>
  </conditionalFormatting>
  <conditionalFormatting sqref="F27">
    <cfRule type="expression" dxfId="803" priority="397">
      <formula>$F$2=""</formula>
    </cfRule>
  </conditionalFormatting>
  <conditionalFormatting sqref="G27">
    <cfRule type="expression" dxfId="802" priority="396">
      <formula>$G$2=""</formula>
    </cfRule>
  </conditionalFormatting>
  <conditionalFormatting sqref="H27">
    <cfRule type="expression" dxfId="801" priority="395">
      <formula>$H$2=""</formula>
    </cfRule>
  </conditionalFormatting>
  <conditionalFormatting sqref="I27">
    <cfRule type="expression" dxfId="800" priority="394">
      <formula>$I$2=""</formula>
    </cfRule>
  </conditionalFormatting>
  <conditionalFormatting sqref="J27">
    <cfRule type="expression" dxfId="799" priority="393">
      <formula>$J$2=""</formula>
    </cfRule>
  </conditionalFormatting>
  <conditionalFormatting sqref="K27">
    <cfRule type="expression" dxfId="798" priority="392">
      <formula>$K$2=""</formula>
    </cfRule>
  </conditionalFormatting>
  <conditionalFormatting sqref="L27">
    <cfRule type="expression" dxfId="797" priority="391">
      <formula>$L$2=""</formula>
    </cfRule>
  </conditionalFormatting>
  <conditionalFormatting sqref="M27">
    <cfRule type="expression" dxfId="796" priority="390">
      <formula>$M$2=""</formula>
    </cfRule>
  </conditionalFormatting>
  <conditionalFormatting sqref="N27">
    <cfRule type="expression" dxfId="795" priority="389">
      <formula>$N$2=""</formula>
    </cfRule>
  </conditionalFormatting>
  <conditionalFormatting sqref="O27">
    <cfRule type="expression" dxfId="794" priority="388">
      <formula>$O$2=""</formula>
    </cfRule>
  </conditionalFormatting>
  <conditionalFormatting sqref="P27">
    <cfRule type="expression" dxfId="793" priority="387">
      <formula>$P$2=""</formula>
    </cfRule>
  </conditionalFormatting>
  <conditionalFormatting sqref="Q27">
    <cfRule type="expression" dxfId="792" priority="386">
      <formula>$Q$2=""</formula>
    </cfRule>
  </conditionalFormatting>
  <conditionalFormatting sqref="R27">
    <cfRule type="expression" dxfId="791" priority="385">
      <formula>$R$2=""</formula>
    </cfRule>
  </conditionalFormatting>
  <conditionalFormatting sqref="S27">
    <cfRule type="expression" dxfId="790" priority="384">
      <formula>$S$2=""</formula>
    </cfRule>
  </conditionalFormatting>
  <conditionalFormatting sqref="T27">
    <cfRule type="expression" dxfId="789" priority="383">
      <formula>$T$2=""</formula>
    </cfRule>
  </conditionalFormatting>
  <conditionalFormatting sqref="U27">
    <cfRule type="expression" dxfId="788" priority="382">
      <formula>$U$2=""</formula>
    </cfRule>
  </conditionalFormatting>
  <conditionalFormatting sqref="V27">
    <cfRule type="expression" dxfId="787" priority="381">
      <formula>$V$2=""</formula>
    </cfRule>
  </conditionalFormatting>
  <conditionalFormatting sqref="W27">
    <cfRule type="expression" dxfId="786" priority="380">
      <formula>$W$2=""</formula>
    </cfRule>
  </conditionalFormatting>
  <conditionalFormatting sqref="X27">
    <cfRule type="expression" dxfId="785" priority="379">
      <formula>$X$2=""</formula>
    </cfRule>
  </conditionalFormatting>
  <conditionalFormatting sqref="Y27">
    <cfRule type="expression" dxfId="784" priority="378">
      <formula>$Y$2=""</formula>
    </cfRule>
  </conditionalFormatting>
  <conditionalFormatting sqref="Z27">
    <cfRule type="expression" dxfId="783" priority="377">
      <formula>$Z$2=""</formula>
    </cfRule>
  </conditionalFormatting>
  <conditionalFormatting sqref="AA27">
    <cfRule type="expression" dxfId="782" priority="376">
      <formula>$AA$2=""</formula>
    </cfRule>
  </conditionalFormatting>
  <conditionalFormatting sqref="AB27">
    <cfRule type="expression" dxfId="781" priority="375">
      <formula>$AB$2=""</formula>
    </cfRule>
  </conditionalFormatting>
  <conditionalFormatting sqref="AC27">
    <cfRule type="expression" dxfId="780" priority="374">
      <formula>$AC$2=""</formula>
    </cfRule>
  </conditionalFormatting>
  <conditionalFormatting sqref="AD27">
    <cfRule type="expression" dxfId="779" priority="373">
      <formula>$AD$2=""</formula>
    </cfRule>
  </conditionalFormatting>
  <conditionalFormatting sqref="AE27">
    <cfRule type="expression" dxfId="778" priority="372">
      <formula>$AE$2=""</formula>
    </cfRule>
  </conditionalFormatting>
  <conditionalFormatting sqref="AF27">
    <cfRule type="expression" dxfId="777" priority="371">
      <formula>$AF$2=""</formula>
    </cfRule>
  </conditionalFormatting>
  <conditionalFormatting sqref="AG27">
    <cfRule type="expression" dxfId="776" priority="370">
      <formula>$AG$2=""</formula>
    </cfRule>
  </conditionalFormatting>
  <conditionalFormatting sqref="AH27">
    <cfRule type="expression" dxfId="775" priority="369">
      <formula>$AH$2=""</formula>
    </cfRule>
  </conditionalFormatting>
  <conditionalFormatting sqref="AI27">
    <cfRule type="expression" dxfId="774" priority="368">
      <formula>$AI$2=""</formula>
    </cfRule>
  </conditionalFormatting>
  <conditionalFormatting sqref="AJ27">
    <cfRule type="expression" dxfId="773" priority="367">
      <formula>$AJ$2=""</formula>
    </cfRule>
  </conditionalFormatting>
  <conditionalFormatting sqref="AK27">
    <cfRule type="expression" dxfId="772" priority="366">
      <formula>$AK$2=""</formula>
    </cfRule>
  </conditionalFormatting>
  <conditionalFormatting sqref="AL27">
    <cfRule type="expression" dxfId="771" priority="365">
      <formula>$AL$2=""</formula>
    </cfRule>
  </conditionalFormatting>
  <conditionalFormatting sqref="AM27">
    <cfRule type="expression" dxfId="770" priority="364">
      <formula>$AM$2=""</formula>
    </cfRule>
  </conditionalFormatting>
  <conditionalFormatting sqref="AN27">
    <cfRule type="expression" dxfId="769" priority="363">
      <formula>$AN$2=""</formula>
    </cfRule>
  </conditionalFormatting>
  <conditionalFormatting sqref="AO27">
    <cfRule type="expression" dxfId="768" priority="362">
      <formula>$AO$2=""</formula>
    </cfRule>
  </conditionalFormatting>
  <conditionalFormatting sqref="B32:B34">
    <cfRule type="expression" dxfId="767" priority="361">
      <formula>$B$2=""</formula>
    </cfRule>
  </conditionalFormatting>
  <conditionalFormatting sqref="C32">
    <cfRule type="expression" dxfId="766" priority="360">
      <formula>$C$2=""</formula>
    </cfRule>
  </conditionalFormatting>
  <conditionalFormatting sqref="D32">
    <cfRule type="expression" dxfId="765" priority="359">
      <formula>$D$2=""</formula>
    </cfRule>
  </conditionalFormatting>
  <conditionalFormatting sqref="E32">
    <cfRule type="expression" dxfId="764" priority="358">
      <formula>$E$2=""</formula>
    </cfRule>
  </conditionalFormatting>
  <conditionalFormatting sqref="F32">
    <cfRule type="expression" dxfId="763" priority="357">
      <formula>$F$2=""</formula>
    </cfRule>
  </conditionalFormatting>
  <conditionalFormatting sqref="G32">
    <cfRule type="expression" dxfId="762" priority="356">
      <formula>$G$2=""</formula>
    </cfRule>
  </conditionalFormatting>
  <conditionalFormatting sqref="H32">
    <cfRule type="expression" dxfId="761" priority="355">
      <formula>$H$2=""</formula>
    </cfRule>
  </conditionalFormatting>
  <conditionalFormatting sqref="I32">
    <cfRule type="expression" dxfId="760" priority="354">
      <formula>$I$2=""</formula>
    </cfRule>
  </conditionalFormatting>
  <conditionalFormatting sqref="J32">
    <cfRule type="expression" dxfId="759" priority="353">
      <formula>$J$2=""</formula>
    </cfRule>
  </conditionalFormatting>
  <conditionalFormatting sqref="K32">
    <cfRule type="expression" dxfId="758" priority="352">
      <formula>$K$2=""</formula>
    </cfRule>
  </conditionalFormatting>
  <conditionalFormatting sqref="L32">
    <cfRule type="expression" dxfId="757" priority="351">
      <formula>$L$2=""</formula>
    </cfRule>
  </conditionalFormatting>
  <conditionalFormatting sqref="M32">
    <cfRule type="expression" dxfId="756" priority="350">
      <formula>$M$2=""</formula>
    </cfRule>
  </conditionalFormatting>
  <conditionalFormatting sqref="N32">
    <cfRule type="expression" dxfId="755" priority="349">
      <formula>$N$2=""</formula>
    </cfRule>
  </conditionalFormatting>
  <conditionalFormatting sqref="O32">
    <cfRule type="expression" dxfId="754" priority="348">
      <formula>$O$2=""</formula>
    </cfRule>
  </conditionalFormatting>
  <conditionalFormatting sqref="P32">
    <cfRule type="expression" dxfId="753" priority="347">
      <formula>$P$2=""</formula>
    </cfRule>
  </conditionalFormatting>
  <conditionalFormatting sqref="Q32">
    <cfRule type="expression" dxfId="752" priority="346">
      <formula>$Q$2=""</formula>
    </cfRule>
  </conditionalFormatting>
  <conditionalFormatting sqref="R32">
    <cfRule type="expression" dxfId="751" priority="345">
      <formula>$R$2=""</formula>
    </cfRule>
  </conditionalFormatting>
  <conditionalFormatting sqref="S32">
    <cfRule type="expression" dxfId="750" priority="344">
      <formula>$S$2=""</formula>
    </cfRule>
  </conditionalFormatting>
  <conditionalFormatting sqref="T32">
    <cfRule type="expression" dxfId="749" priority="343">
      <formula>$T$2=""</formula>
    </cfRule>
  </conditionalFormatting>
  <conditionalFormatting sqref="U32">
    <cfRule type="expression" dxfId="748" priority="342">
      <formula>$U$2=""</formula>
    </cfRule>
  </conditionalFormatting>
  <conditionalFormatting sqref="V32">
    <cfRule type="expression" dxfId="747" priority="341">
      <formula>$V$2=""</formula>
    </cfRule>
  </conditionalFormatting>
  <conditionalFormatting sqref="W32">
    <cfRule type="expression" dxfId="746" priority="340">
      <formula>$W$2=""</formula>
    </cfRule>
  </conditionalFormatting>
  <conditionalFormatting sqref="X32">
    <cfRule type="expression" dxfId="745" priority="339">
      <formula>$X$2=""</formula>
    </cfRule>
  </conditionalFormatting>
  <conditionalFormatting sqref="Y32">
    <cfRule type="expression" dxfId="744" priority="338">
      <formula>$Y$2=""</formula>
    </cfRule>
  </conditionalFormatting>
  <conditionalFormatting sqref="Z32">
    <cfRule type="expression" dxfId="743" priority="337">
      <formula>$Z$2=""</formula>
    </cfRule>
  </conditionalFormatting>
  <conditionalFormatting sqref="AA32">
    <cfRule type="expression" dxfId="742" priority="336">
      <formula>$AA$2=""</formula>
    </cfRule>
  </conditionalFormatting>
  <conditionalFormatting sqref="AB32">
    <cfRule type="expression" dxfId="741" priority="335">
      <formula>$AB$2=""</formula>
    </cfRule>
  </conditionalFormatting>
  <conditionalFormatting sqref="AC32">
    <cfRule type="expression" dxfId="740" priority="334">
      <formula>$AC$2=""</formula>
    </cfRule>
  </conditionalFormatting>
  <conditionalFormatting sqref="AD32">
    <cfRule type="expression" dxfId="739" priority="333">
      <formula>$AD$2=""</formula>
    </cfRule>
  </conditionalFormatting>
  <conditionalFormatting sqref="AE32">
    <cfRule type="expression" dxfId="738" priority="332">
      <formula>$AE$2=""</formula>
    </cfRule>
  </conditionalFormatting>
  <conditionalFormatting sqref="AF32">
    <cfRule type="expression" dxfId="737" priority="331">
      <formula>$AF$2=""</formula>
    </cfRule>
  </conditionalFormatting>
  <conditionalFormatting sqref="AG32">
    <cfRule type="expression" dxfId="736" priority="330">
      <formula>$AG$2=""</formula>
    </cfRule>
  </conditionalFormatting>
  <conditionalFormatting sqref="AH32">
    <cfRule type="expression" dxfId="735" priority="329">
      <formula>$AH$2=""</formula>
    </cfRule>
  </conditionalFormatting>
  <conditionalFormatting sqref="AI32">
    <cfRule type="expression" dxfId="734" priority="328">
      <formula>$AI$2=""</formula>
    </cfRule>
  </conditionalFormatting>
  <conditionalFormatting sqref="AJ32">
    <cfRule type="expression" dxfId="733" priority="327">
      <formula>$AJ$2=""</formula>
    </cfRule>
  </conditionalFormatting>
  <conditionalFormatting sqref="AK32">
    <cfRule type="expression" dxfId="732" priority="326">
      <formula>$AK$2=""</formula>
    </cfRule>
  </conditionalFormatting>
  <conditionalFormatting sqref="AL32">
    <cfRule type="expression" dxfId="731" priority="325">
      <formula>$AL$2=""</formula>
    </cfRule>
  </conditionalFormatting>
  <conditionalFormatting sqref="AM32">
    <cfRule type="expression" dxfId="730" priority="324">
      <formula>$AM$2=""</formula>
    </cfRule>
  </conditionalFormatting>
  <conditionalFormatting sqref="AN32">
    <cfRule type="expression" dxfId="729" priority="323">
      <formula>$AN$2=""</formula>
    </cfRule>
  </conditionalFormatting>
  <conditionalFormatting sqref="AO32">
    <cfRule type="expression" dxfId="728" priority="322">
      <formula>$AO$2=""</formula>
    </cfRule>
  </conditionalFormatting>
  <conditionalFormatting sqref="B37:B39">
    <cfRule type="expression" dxfId="727" priority="321">
      <formula>$B$2=""</formula>
    </cfRule>
  </conditionalFormatting>
  <conditionalFormatting sqref="C37">
    <cfRule type="expression" dxfId="726" priority="320">
      <formula>$C$2=""</formula>
    </cfRule>
  </conditionalFormatting>
  <conditionalFormatting sqref="D37">
    <cfRule type="expression" dxfId="725" priority="319">
      <formula>$D$2=""</formula>
    </cfRule>
  </conditionalFormatting>
  <conditionalFormatting sqref="E37">
    <cfRule type="expression" dxfId="724" priority="318">
      <formula>$E$2=""</formula>
    </cfRule>
  </conditionalFormatting>
  <conditionalFormatting sqref="F37">
    <cfRule type="expression" dxfId="723" priority="317">
      <formula>$F$2=""</formula>
    </cfRule>
  </conditionalFormatting>
  <conditionalFormatting sqref="G37">
    <cfRule type="expression" dxfId="722" priority="316">
      <formula>$G$2=""</formula>
    </cfRule>
  </conditionalFormatting>
  <conditionalFormatting sqref="H37">
    <cfRule type="expression" dxfId="721" priority="315">
      <formula>$H$2=""</formula>
    </cfRule>
  </conditionalFormatting>
  <conditionalFormatting sqref="I37">
    <cfRule type="expression" dxfId="720" priority="314">
      <formula>$I$2=""</formula>
    </cfRule>
  </conditionalFormatting>
  <conditionalFormatting sqref="J37">
    <cfRule type="expression" dxfId="719" priority="313">
      <formula>$J$2=""</formula>
    </cfRule>
  </conditionalFormatting>
  <conditionalFormatting sqref="K37">
    <cfRule type="expression" dxfId="718" priority="312">
      <formula>$K$2=""</formula>
    </cfRule>
  </conditionalFormatting>
  <conditionalFormatting sqref="L37">
    <cfRule type="expression" dxfId="717" priority="311">
      <formula>$L$2=""</formula>
    </cfRule>
  </conditionalFormatting>
  <conditionalFormatting sqref="M37">
    <cfRule type="expression" dxfId="716" priority="310">
      <formula>$M$2=""</formula>
    </cfRule>
  </conditionalFormatting>
  <conditionalFormatting sqref="N37">
    <cfRule type="expression" dxfId="715" priority="309">
      <formula>$N$2=""</formula>
    </cfRule>
  </conditionalFormatting>
  <conditionalFormatting sqref="O37">
    <cfRule type="expression" dxfId="714" priority="308">
      <formula>$O$2=""</formula>
    </cfRule>
  </conditionalFormatting>
  <conditionalFormatting sqref="P37">
    <cfRule type="expression" dxfId="713" priority="307">
      <formula>$P$2=""</formula>
    </cfRule>
  </conditionalFormatting>
  <conditionalFormatting sqref="Q37">
    <cfRule type="expression" dxfId="712" priority="306">
      <formula>$Q$2=""</formula>
    </cfRule>
  </conditionalFormatting>
  <conditionalFormatting sqref="R37">
    <cfRule type="expression" dxfId="711" priority="305">
      <formula>$R$2=""</formula>
    </cfRule>
  </conditionalFormatting>
  <conditionalFormatting sqref="S37">
    <cfRule type="expression" dxfId="710" priority="304">
      <formula>$S$2=""</formula>
    </cfRule>
  </conditionalFormatting>
  <conditionalFormatting sqref="T37">
    <cfRule type="expression" dxfId="709" priority="303">
      <formula>$T$2=""</formula>
    </cfRule>
  </conditionalFormatting>
  <conditionalFormatting sqref="U37">
    <cfRule type="expression" dxfId="708" priority="302">
      <formula>$U$2=""</formula>
    </cfRule>
  </conditionalFormatting>
  <conditionalFormatting sqref="V37">
    <cfRule type="expression" dxfId="707" priority="301">
      <formula>$V$2=""</formula>
    </cfRule>
  </conditionalFormatting>
  <conditionalFormatting sqref="W37">
    <cfRule type="expression" dxfId="706" priority="300">
      <formula>$W$2=""</formula>
    </cfRule>
  </conditionalFormatting>
  <conditionalFormatting sqref="X37">
    <cfRule type="expression" dxfId="705" priority="299">
      <formula>$X$2=""</formula>
    </cfRule>
  </conditionalFormatting>
  <conditionalFormatting sqref="Y37">
    <cfRule type="expression" dxfId="704" priority="298">
      <formula>$Y$2=""</formula>
    </cfRule>
  </conditionalFormatting>
  <conditionalFormatting sqref="Z37">
    <cfRule type="expression" dxfId="703" priority="297">
      <formula>$Z$2=""</formula>
    </cfRule>
  </conditionalFormatting>
  <conditionalFormatting sqref="AA37">
    <cfRule type="expression" dxfId="702" priority="296">
      <formula>$AA$2=""</formula>
    </cfRule>
  </conditionalFormatting>
  <conditionalFormatting sqref="AB37">
    <cfRule type="expression" dxfId="701" priority="295">
      <formula>$AB$2=""</formula>
    </cfRule>
  </conditionalFormatting>
  <conditionalFormatting sqref="AC37">
    <cfRule type="expression" dxfId="700" priority="294">
      <formula>$AC$2=""</formula>
    </cfRule>
  </conditionalFormatting>
  <conditionalFormatting sqref="AD37">
    <cfRule type="expression" dxfId="699" priority="293">
      <formula>$AD$2=""</formula>
    </cfRule>
  </conditionalFormatting>
  <conditionalFormatting sqref="AE37">
    <cfRule type="expression" dxfId="698" priority="292">
      <formula>$AE$2=""</formula>
    </cfRule>
  </conditionalFormatting>
  <conditionalFormatting sqref="AF37">
    <cfRule type="expression" dxfId="697" priority="291">
      <formula>$AF$2=""</formula>
    </cfRule>
  </conditionalFormatting>
  <conditionalFormatting sqref="AG37">
    <cfRule type="expression" dxfId="696" priority="290">
      <formula>$AG$2=""</formula>
    </cfRule>
  </conditionalFormatting>
  <conditionalFormatting sqref="AH37">
    <cfRule type="expression" dxfId="695" priority="289">
      <formula>$AH$2=""</formula>
    </cfRule>
  </conditionalFormatting>
  <conditionalFormatting sqref="AI37">
    <cfRule type="expression" dxfId="694" priority="288">
      <formula>$AI$2=""</formula>
    </cfRule>
  </conditionalFormatting>
  <conditionalFormatting sqref="AJ37">
    <cfRule type="expression" dxfId="693" priority="287">
      <formula>$AJ$2=""</formula>
    </cfRule>
  </conditionalFormatting>
  <conditionalFormatting sqref="AK37">
    <cfRule type="expression" dxfId="692" priority="286">
      <formula>$AK$2=""</formula>
    </cfRule>
  </conditionalFormatting>
  <conditionalFormatting sqref="AL37">
    <cfRule type="expression" dxfId="691" priority="285">
      <formula>$AL$2=""</formula>
    </cfRule>
  </conditionalFormatting>
  <conditionalFormatting sqref="AM37">
    <cfRule type="expression" dxfId="690" priority="284">
      <formula>$AM$2=""</formula>
    </cfRule>
  </conditionalFormatting>
  <conditionalFormatting sqref="AN37">
    <cfRule type="expression" dxfId="689" priority="283">
      <formula>$AN$2=""</formula>
    </cfRule>
  </conditionalFormatting>
  <conditionalFormatting sqref="AO37">
    <cfRule type="expression" dxfId="688" priority="282">
      <formula>$AO$2=""</formula>
    </cfRule>
  </conditionalFormatting>
  <conditionalFormatting sqref="B42:B44">
    <cfRule type="expression" dxfId="687" priority="281">
      <formula>$B$2=""</formula>
    </cfRule>
  </conditionalFormatting>
  <conditionalFormatting sqref="C42">
    <cfRule type="expression" dxfId="686" priority="280">
      <formula>$C$2=""</formula>
    </cfRule>
  </conditionalFormatting>
  <conditionalFormatting sqref="D42">
    <cfRule type="expression" dxfId="685" priority="279">
      <formula>$D$2=""</formula>
    </cfRule>
  </conditionalFormatting>
  <conditionalFormatting sqref="E42">
    <cfRule type="expression" dxfId="684" priority="278">
      <formula>$E$2=""</formula>
    </cfRule>
  </conditionalFormatting>
  <conditionalFormatting sqref="F42">
    <cfRule type="expression" dxfId="683" priority="277">
      <formula>$F$2=""</formula>
    </cfRule>
  </conditionalFormatting>
  <conditionalFormatting sqref="G42">
    <cfRule type="expression" dxfId="682" priority="276">
      <formula>$G$2=""</formula>
    </cfRule>
  </conditionalFormatting>
  <conditionalFormatting sqref="H42">
    <cfRule type="expression" dxfId="681" priority="275">
      <formula>$H$2=""</formula>
    </cfRule>
  </conditionalFormatting>
  <conditionalFormatting sqref="I42">
    <cfRule type="expression" dxfId="680" priority="274">
      <formula>$I$2=""</formula>
    </cfRule>
  </conditionalFormatting>
  <conditionalFormatting sqref="J42">
    <cfRule type="expression" dxfId="679" priority="273">
      <formula>$J$2=""</formula>
    </cfRule>
  </conditionalFormatting>
  <conditionalFormatting sqref="K42">
    <cfRule type="expression" dxfId="678" priority="272">
      <formula>$K$2=""</formula>
    </cfRule>
  </conditionalFormatting>
  <conditionalFormatting sqref="L42">
    <cfRule type="expression" dxfId="677" priority="271">
      <formula>$L$2=""</formula>
    </cfRule>
  </conditionalFormatting>
  <conditionalFormatting sqref="M42">
    <cfRule type="expression" dxfId="676" priority="270">
      <formula>$M$2=""</formula>
    </cfRule>
  </conditionalFormatting>
  <conditionalFormatting sqref="N42">
    <cfRule type="expression" dxfId="675" priority="269">
      <formula>$N$2=""</formula>
    </cfRule>
  </conditionalFormatting>
  <conditionalFormatting sqref="O42">
    <cfRule type="expression" dxfId="674" priority="268">
      <formula>$O$2=""</formula>
    </cfRule>
  </conditionalFormatting>
  <conditionalFormatting sqref="P42">
    <cfRule type="expression" dxfId="673" priority="267">
      <formula>$P$2=""</formula>
    </cfRule>
  </conditionalFormatting>
  <conditionalFormatting sqref="Q42">
    <cfRule type="expression" dxfId="672" priority="266">
      <formula>$Q$2=""</formula>
    </cfRule>
  </conditionalFormatting>
  <conditionalFormatting sqref="R42">
    <cfRule type="expression" dxfId="671" priority="265">
      <formula>$R$2=""</formula>
    </cfRule>
  </conditionalFormatting>
  <conditionalFormatting sqref="S42">
    <cfRule type="expression" dxfId="670" priority="264">
      <formula>$S$2=""</formula>
    </cfRule>
  </conditionalFormatting>
  <conditionalFormatting sqref="T42">
    <cfRule type="expression" dxfId="669" priority="263">
      <formula>$T$2=""</formula>
    </cfRule>
  </conditionalFormatting>
  <conditionalFormatting sqref="U42">
    <cfRule type="expression" dxfId="668" priority="262">
      <formula>$U$2=""</formula>
    </cfRule>
  </conditionalFormatting>
  <conditionalFormatting sqref="V42">
    <cfRule type="expression" dxfId="667" priority="261">
      <formula>$V$2=""</formula>
    </cfRule>
  </conditionalFormatting>
  <conditionalFormatting sqref="W42">
    <cfRule type="expression" dxfId="666" priority="260">
      <formula>$W$2=""</formula>
    </cfRule>
  </conditionalFormatting>
  <conditionalFormatting sqref="X42">
    <cfRule type="expression" dxfId="665" priority="259">
      <formula>$X$2=""</formula>
    </cfRule>
  </conditionalFormatting>
  <conditionalFormatting sqref="Y42">
    <cfRule type="expression" dxfId="664" priority="258">
      <formula>$Y$2=""</formula>
    </cfRule>
  </conditionalFormatting>
  <conditionalFormatting sqref="Z42">
    <cfRule type="expression" dxfId="663" priority="257">
      <formula>$Z$2=""</formula>
    </cfRule>
  </conditionalFormatting>
  <conditionalFormatting sqref="AA42">
    <cfRule type="expression" dxfId="662" priority="256">
      <formula>$AA$2=""</formula>
    </cfRule>
  </conditionalFormatting>
  <conditionalFormatting sqref="AB42">
    <cfRule type="expression" dxfId="661" priority="255">
      <formula>$AB$2=""</formula>
    </cfRule>
  </conditionalFormatting>
  <conditionalFormatting sqref="AC42">
    <cfRule type="expression" dxfId="660" priority="254">
      <formula>$AC$2=""</formula>
    </cfRule>
  </conditionalFormatting>
  <conditionalFormatting sqref="AD42">
    <cfRule type="expression" dxfId="659" priority="253">
      <formula>$AD$2=""</formula>
    </cfRule>
  </conditionalFormatting>
  <conditionalFormatting sqref="AE42">
    <cfRule type="expression" dxfId="658" priority="252">
      <formula>$AE$2=""</formula>
    </cfRule>
  </conditionalFormatting>
  <conditionalFormatting sqref="AF42">
    <cfRule type="expression" dxfId="657" priority="251">
      <formula>$AF$2=""</formula>
    </cfRule>
  </conditionalFormatting>
  <conditionalFormatting sqref="AG42">
    <cfRule type="expression" dxfId="656" priority="250">
      <formula>$AG$2=""</formula>
    </cfRule>
  </conditionalFormatting>
  <conditionalFormatting sqref="AH42">
    <cfRule type="expression" dxfId="655" priority="249">
      <formula>$AH$2=""</formula>
    </cfRule>
  </conditionalFormatting>
  <conditionalFormatting sqref="AI42">
    <cfRule type="expression" dxfId="654" priority="248">
      <formula>$AI$2=""</formula>
    </cfRule>
  </conditionalFormatting>
  <conditionalFormatting sqref="AJ42">
    <cfRule type="expression" dxfId="653" priority="247">
      <formula>$AJ$2=""</formula>
    </cfRule>
  </conditionalFormatting>
  <conditionalFormatting sqref="AK42">
    <cfRule type="expression" dxfId="652" priority="246">
      <formula>$AK$2=""</formula>
    </cfRule>
  </conditionalFormatting>
  <conditionalFormatting sqref="AL42">
    <cfRule type="expression" dxfId="651" priority="245">
      <formula>$AL$2=""</formula>
    </cfRule>
  </conditionalFormatting>
  <conditionalFormatting sqref="AM42">
    <cfRule type="expression" dxfId="650" priority="244">
      <formula>$AM$2=""</formula>
    </cfRule>
  </conditionalFormatting>
  <conditionalFormatting sqref="AN42">
    <cfRule type="expression" dxfId="649" priority="243">
      <formula>$AN$2=""</formula>
    </cfRule>
  </conditionalFormatting>
  <conditionalFormatting sqref="AO42">
    <cfRule type="expression" dxfId="648" priority="242">
      <formula>$AO$2=""</formula>
    </cfRule>
  </conditionalFormatting>
  <conditionalFormatting sqref="B47:B49">
    <cfRule type="expression" dxfId="647" priority="241">
      <formula>$B$2=""</formula>
    </cfRule>
  </conditionalFormatting>
  <conditionalFormatting sqref="C47">
    <cfRule type="expression" dxfId="646" priority="240">
      <formula>$C$2=""</formula>
    </cfRule>
  </conditionalFormatting>
  <conditionalFormatting sqref="D47">
    <cfRule type="expression" dxfId="645" priority="239">
      <formula>$D$2=""</formula>
    </cfRule>
  </conditionalFormatting>
  <conditionalFormatting sqref="E47">
    <cfRule type="expression" dxfId="644" priority="238">
      <formula>$E$2=""</formula>
    </cfRule>
  </conditionalFormatting>
  <conditionalFormatting sqref="F47">
    <cfRule type="expression" dxfId="643" priority="237">
      <formula>$F$2=""</formula>
    </cfRule>
  </conditionalFormatting>
  <conditionalFormatting sqref="G47">
    <cfRule type="expression" dxfId="642" priority="236">
      <formula>$G$2=""</formula>
    </cfRule>
  </conditionalFormatting>
  <conditionalFormatting sqref="H47">
    <cfRule type="expression" dxfId="641" priority="235">
      <formula>$H$2=""</formula>
    </cfRule>
  </conditionalFormatting>
  <conditionalFormatting sqref="I47">
    <cfRule type="expression" dxfId="640" priority="234">
      <formula>$I$2=""</formula>
    </cfRule>
  </conditionalFormatting>
  <conditionalFormatting sqref="J47">
    <cfRule type="expression" dxfId="639" priority="233">
      <formula>$J$2=""</formula>
    </cfRule>
  </conditionalFormatting>
  <conditionalFormatting sqref="K47">
    <cfRule type="expression" dxfId="638" priority="232">
      <formula>$K$2=""</formula>
    </cfRule>
  </conditionalFormatting>
  <conditionalFormatting sqref="L47">
    <cfRule type="expression" dxfId="637" priority="231">
      <formula>$L$2=""</formula>
    </cfRule>
  </conditionalFormatting>
  <conditionalFormatting sqref="M47">
    <cfRule type="expression" dxfId="636" priority="230">
      <formula>$M$2=""</formula>
    </cfRule>
  </conditionalFormatting>
  <conditionalFormatting sqref="N47">
    <cfRule type="expression" dxfId="635" priority="229">
      <formula>$N$2=""</formula>
    </cfRule>
  </conditionalFormatting>
  <conditionalFormatting sqref="O47">
    <cfRule type="expression" dxfId="634" priority="228">
      <formula>$O$2=""</formula>
    </cfRule>
  </conditionalFormatting>
  <conditionalFormatting sqref="P47">
    <cfRule type="expression" dxfId="633" priority="227">
      <formula>$P$2=""</formula>
    </cfRule>
  </conditionalFormatting>
  <conditionalFormatting sqref="Q47">
    <cfRule type="expression" dxfId="632" priority="226">
      <formula>$Q$2=""</formula>
    </cfRule>
  </conditionalFormatting>
  <conditionalFormatting sqref="R47">
    <cfRule type="expression" dxfId="631" priority="225">
      <formula>$R$2=""</formula>
    </cfRule>
  </conditionalFormatting>
  <conditionalFormatting sqref="S47">
    <cfRule type="expression" dxfId="630" priority="224">
      <formula>$S$2=""</formula>
    </cfRule>
  </conditionalFormatting>
  <conditionalFormatting sqref="T47">
    <cfRule type="expression" dxfId="629" priority="223">
      <formula>$T$2=""</formula>
    </cfRule>
  </conditionalFormatting>
  <conditionalFormatting sqref="U47">
    <cfRule type="expression" dxfId="628" priority="222">
      <formula>$U$2=""</formula>
    </cfRule>
  </conditionalFormatting>
  <conditionalFormatting sqref="V47">
    <cfRule type="expression" dxfId="627" priority="221">
      <formula>$V$2=""</formula>
    </cfRule>
  </conditionalFormatting>
  <conditionalFormatting sqref="W47">
    <cfRule type="expression" dxfId="626" priority="220">
      <formula>$W$2=""</formula>
    </cfRule>
  </conditionalFormatting>
  <conditionalFormatting sqref="X47">
    <cfRule type="expression" dxfId="625" priority="219">
      <formula>$X$2=""</formula>
    </cfRule>
  </conditionalFormatting>
  <conditionalFormatting sqref="Y47">
    <cfRule type="expression" dxfId="624" priority="218">
      <formula>$Y$2=""</formula>
    </cfRule>
  </conditionalFormatting>
  <conditionalFormatting sqref="Z47">
    <cfRule type="expression" dxfId="623" priority="217">
      <formula>$Z$2=""</formula>
    </cfRule>
  </conditionalFormatting>
  <conditionalFormatting sqref="AA47">
    <cfRule type="expression" dxfId="622" priority="216">
      <formula>$AA$2=""</formula>
    </cfRule>
  </conditionalFormatting>
  <conditionalFormatting sqref="AB47">
    <cfRule type="expression" dxfId="621" priority="215">
      <formula>$AB$2=""</formula>
    </cfRule>
  </conditionalFormatting>
  <conditionalFormatting sqref="AC47">
    <cfRule type="expression" dxfId="620" priority="214">
      <formula>$AC$2=""</formula>
    </cfRule>
  </conditionalFormatting>
  <conditionalFormatting sqref="AD47">
    <cfRule type="expression" dxfId="619" priority="213">
      <formula>$AD$2=""</formula>
    </cfRule>
  </conditionalFormatting>
  <conditionalFormatting sqref="AE47">
    <cfRule type="expression" dxfId="618" priority="212">
      <formula>$AE$2=""</formula>
    </cfRule>
  </conditionalFormatting>
  <conditionalFormatting sqref="AF47">
    <cfRule type="expression" dxfId="617" priority="211">
      <formula>$AF$2=""</formula>
    </cfRule>
  </conditionalFormatting>
  <conditionalFormatting sqref="AG47">
    <cfRule type="expression" dxfId="616" priority="210">
      <formula>$AG$2=""</formula>
    </cfRule>
  </conditionalFormatting>
  <conditionalFormatting sqref="AH47">
    <cfRule type="expression" dxfId="615" priority="209">
      <formula>$AH$2=""</formula>
    </cfRule>
  </conditionalFormatting>
  <conditionalFormatting sqref="AI47">
    <cfRule type="expression" dxfId="614" priority="208">
      <formula>$AI$2=""</formula>
    </cfRule>
  </conditionalFormatting>
  <conditionalFormatting sqref="AJ47">
    <cfRule type="expression" dxfId="613" priority="207">
      <formula>$AJ$2=""</formula>
    </cfRule>
  </conditionalFormatting>
  <conditionalFormatting sqref="AK47">
    <cfRule type="expression" dxfId="612" priority="206">
      <formula>$AK$2=""</formula>
    </cfRule>
  </conditionalFormatting>
  <conditionalFormatting sqref="AL47">
    <cfRule type="expression" dxfId="611" priority="205">
      <formula>$AL$2=""</formula>
    </cfRule>
  </conditionalFormatting>
  <conditionalFormatting sqref="AM47">
    <cfRule type="expression" dxfId="610" priority="204">
      <formula>$AM$2=""</formula>
    </cfRule>
  </conditionalFormatting>
  <conditionalFormatting sqref="AN47">
    <cfRule type="expression" dxfId="609" priority="203">
      <formula>$AN$2=""</formula>
    </cfRule>
  </conditionalFormatting>
  <conditionalFormatting sqref="AO47">
    <cfRule type="expression" dxfId="608" priority="202">
      <formula>$AO$2=""</formula>
    </cfRule>
  </conditionalFormatting>
  <conditionalFormatting sqref="B52:B54">
    <cfRule type="expression" dxfId="607" priority="201">
      <formula>$B$2=""</formula>
    </cfRule>
  </conditionalFormatting>
  <conditionalFormatting sqref="C52">
    <cfRule type="expression" dxfId="606" priority="200">
      <formula>$C$2=""</formula>
    </cfRule>
  </conditionalFormatting>
  <conditionalFormatting sqref="D52">
    <cfRule type="expression" dxfId="605" priority="199">
      <formula>$D$2=""</formula>
    </cfRule>
  </conditionalFormatting>
  <conditionalFormatting sqref="E52">
    <cfRule type="expression" dxfId="604" priority="198">
      <formula>$E$2=""</formula>
    </cfRule>
  </conditionalFormatting>
  <conditionalFormatting sqref="F52">
    <cfRule type="expression" dxfId="603" priority="197">
      <formula>$F$2=""</formula>
    </cfRule>
  </conditionalFormatting>
  <conditionalFormatting sqref="G52">
    <cfRule type="expression" dxfId="602" priority="196">
      <formula>$G$2=""</formula>
    </cfRule>
  </conditionalFormatting>
  <conditionalFormatting sqref="H52">
    <cfRule type="expression" dxfId="601" priority="195">
      <formula>$H$2=""</formula>
    </cfRule>
  </conditionalFormatting>
  <conditionalFormatting sqref="I52">
    <cfRule type="expression" dxfId="600" priority="194">
      <formula>$I$2=""</formula>
    </cfRule>
  </conditionalFormatting>
  <conditionalFormatting sqref="J52">
    <cfRule type="expression" dxfId="599" priority="193">
      <formula>$J$2=""</formula>
    </cfRule>
  </conditionalFormatting>
  <conditionalFormatting sqref="K52">
    <cfRule type="expression" dxfId="598" priority="192">
      <formula>$K$2=""</formula>
    </cfRule>
  </conditionalFormatting>
  <conditionalFormatting sqref="L52">
    <cfRule type="expression" dxfId="597" priority="191">
      <formula>$L$2=""</formula>
    </cfRule>
  </conditionalFormatting>
  <conditionalFormatting sqref="M52">
    <cfRule type="expression" dxfId="596" priority="190">
      <formula>$M$2=""</formula>
    </cfRule>
  </conditionalFormatting>
  <conditionalFormatting sqref="N52">
    <cfRule type="expression" dxfId="595" priority="189">
      <formula>$N$2=""</formula>
    </cfRule>
  </conditionalFormatting>
  <conditionalFormatting sqref="O52">
    <cfRule type="expression" dxfId="594" priority="188">
      <formula>$O$2=""</formula>
    </cfRule>
  </conditionalFormatting>
  <conditionalFormatting sqref="P52">
    <cfRule type="expression" dxfId="593" priority="187">
      <formula>$P$2=""</formula>
    </cfRule>
  </conditionalFormatting>
  <conditionalFormatting sqref="Q52">
    <cfRule type="expression" dxfId="592" priority="186">
      <formula>$Q$2=""</formula>
    </cfRule>
  </conditionalFormatting>
  <conditionalFormatting sqref="R52">
    <cfRule type="expression" dxfId="591" priority="185">
      <formula>$R$2=""</formula>
    </cfRule>
  </conditionalFormatting>
  <conditionalFormatting sqref="S52">
    <cfRule type="expression" dxfId="590" priority="184">
      <formula>$S$2=""</formula>
    </cfRule>
  </conditionalFormatting>
  <conditionalFormatting sqref="T52">
    <cfRule type="expression" dxfId="589" priority="183">
      <formula>$T$2=""</formula>
    </cfRule>
  </conditionalFormatting>
  <conditionalFormatting sqref="U52">
    <cfRule type="expression" dxfId="588" priority="182">
      <formula>$U$2=""</formula>
    </cfRule>
  </conditionalFormatting>
  <conditionalFormatting sqref="V52">
    <cfRule type="expression" dxfId="587" priority="181">
      <formula>$V$2=""</formula>
    </cfRule>
  </conditionalFormatting>
  <conditionalFormatting sqref="W52">
    <cfRule type="expression" dxfId="586" priority="180">
      <formula>$W$2=""</formula>
    </cfRule>
  </conditionalFormatting>
  <conditionalFormatting sqref="X52">
    <cfRule type="expression" dxfId="585" priority="179">
      <formula>$X$2=""</formula>
    </cfRule>
  </conditionalFormatting>
  <conditionalFormatting sqref="Y52">
    <cfRule type="expression" dxfId="584" priority="178">
      <formula>$Y$2=""</formula>
    </cfRule>
  </conditionalFormatting>
  <conditionalFormatting sqref="Z52">
    <cfRule type="expression" dxfId="583" priority="177">
      <formula>$Z$2=""</formula>
    </cfRule>
  </conditionalFormatting>
  <conditionalFormatting sqref="AA52">
    <cfRule type="expression" dxfId="582" priority="176">
      <formula>$AA$2=""</formula>
    </cfRule>
  </conditionalFormatting>
  <conditionalFormatting sqref="AB52">
    <cfRule type="expression" dxfId="581" priority="175">
      <formula>$AB$2=""</formula>
    </cfRule>
  </conditionalFormatting>
  <conditionalFormatting sqref="AC52">
    <cfRule type="expression" dxfId="580" priority="174">
      <formula>$AC$2=""</formula>
    </cfRule>
  </conditionalFormatting>
  <conditionalFormatting sqref="AD52">
    <cfRule type="expression" dxfId="579" priority="173">
      <formula>$AD$2=""</formula>
    </cfRule>
  </conditionalFormatting>
  <conditionalFormatting sqref="AE52">
    <cfRule type="expression" dxfId="578" priority="172">
      <formula>$AE$2=""</formula>
    </cfRule>
  </conditionalFormatting>
  <conditionalFormatting sqref="AF52">
    <cfRule type="expression" dxfId="577" priority="171">
      <formula>$AF$2=""</formula>
    </cfRule>
  </conditionalFormatting>
  <conditionalFormatting sqref="AG52">
    <cfRule type="expression" dxfId="576" priority="170">
      <formula>$AG$2=""</formula>
    </cfRule>
  </conditionalFormatting>
  <conditionalFormatting sqref="AH52">
    <cfRule type="expression" dxfId="575" priority="169">
      <formula>$AH$2=""</formula>
    </cfRule>
  </conditionalFormatting>
  <conditionalFormatting sqref="AI52">
    <cfRule type="expression" dxfId="574" priority="168">
      <formula>$AI$2=""</formula>
    </cfRule>
  </conditionalFormatting>
  <conditionalFormatting sqref="AJ52">
    <cfRule type="expression" dxfId="573" priority="167">
      <formula>$AJ$2=""</formula>
    </cfRule>
  </conditionalFormatting>
  <conditionalFormatting sqref="AK52">
    <cfRule type="expression" dxfId="572" priority="166">
      <formula>$AK$2=""</formula>
    </cfRule>
  </conditionalFormatting>
  <conditionalFormatting sqref="AL52">
    <cfRule type="expression" dxfId="571" priority="165">
      <formula>$AL$2=""</formula>
    </cfRule>
  </conditionalFormatting>
  <conditionalFormatting sqref="AM52">
    <cfRule type="expression" dxfId="570" priority="164">
      <formula>$AM$2=""</formula>
    </cfRule>
  </conditionalFormatting>
  <conditionalFormatting sqref="AN52">
    <cfRule type="expression" dxfId="569" priority="163">
      <formula>$AN$2=""</formula>
    </cfRule>
  </conditionalFormatting>
  <conditionalFormatting sqref="AO52">
    <cfRule type="expression" dxfId="568" priority="162">
      <formula>$AO$2=""</formula>
    </cfRule>
  </conditionalFormatting>
  <conditionalFormatting sqref="B57:B59">
    <cfRule type="expression" dxfId="567" priority="161">
      <formula>$B$2=""</formula>
    </cfRule>
  </conditionalFormatting>
  <conditionalFormatting sqref="C57">
    <cfRule type="expression" dxfId="566" priority="160">
      <formula>$C$2=""</formula>
    </cfRule>
  </conditionalFormatting>
  <conditionalFormatting sqref="D57">
    <cfRule type="expression" dxfId="565" priority="159">
      <formula>$D$2=""</formula>
    </cfRule>
  </conditionalFormatting>
  <conditionalFormatting sqref="E57">
    <cfRule type="expression" dxfId="564" priority="158">
      <formula>$E$2=""</formula>
    </cfRule>
  </conditionalFormatting>
  <conditionalFormatting sqref="F57">
    <cfRule type="expression" dxfId="563" priority="157">
      <formula>$F$2=""</formula>
    </cfRule>
  </conditionalFormatting>
  <conditionalFormatting sqref="G57">
    <cfRule type="expression" dxfId="562" priority="156">
      <formula>$G$2=""</formula>
    </cfRule>
  </conditionalFormatting>
  <conditionalFormatting sqref="H57">
    <cfRule type="expression" dxfId="561" priority="155">
      <formula>$H$2=""</formula>
    </cfRule>
  </conditionalFormatting>
  <conditionalFormatting sqref="I57">
    <cfRule type="expression" dxfId="560" priority="154">
      <formula>$I$2=""</formula>
    </cfRule>
  </conditionalFormatting>
  <conditionalFormatting sqref="J57">
    <cfRule type="expression" dxfId="559" priority="153">
      <formula>$J$2=""</formula>
    </cfRule>
  </conditionalFormatting>
  <conditionalFormatting sqref="K57">
    <cfRule type="expression" dxfId="558" priority="152">
      <formula>$K$2=""</formula>
    </cfRule>
  </conditionalFormatting>
  <conditionalFormatting sqref="L57">
    <cfRule type="expression" dxfId="557" priority="151">
      <formula>$L$2=""</formula>
    </cfRule>
  </conditionalFormatting>
  <conditionalFormatting sqref="M57">
    <cfRule type="expression" dxfId="556" priority="150">
      <formula>$M$2=""</formula>
    </cfRule>
  </conditionalFormatting>
  <conditionalFormatting sqref="N57">
    <cfRule type="expression" dxfId="555" priority="149">
      <formula>$N$2=""</formula>
    </cfRule>
  </conditionalFormatting>
  <conditionalFormatting sqref="O57">
    <cfRule type="expression" dxfId="554" priority="148">
      <formula>$O$2=""</formula>
    </cfRule>
  </conditionalFormatting>
  <conditionalFormatting sqref="P57">
    <cfRule type="expression" dxfId="553" priority="147">
      <formula>$P$2=""</formula>
    </cfRule>
  </conditionalFormatting>
  <conditionalFormatting sqref="Q57">
    <cfRule type="expression" dxfId="552" priority="146">
      <formula>$Q$2=""</formula>
    </cfRule>
  </conditionalFormatting>
  <conditionalFormatting sqref="R57">
    <cfRule type="expression" dxfId="551" priority="145">
      <formula>$R$2=""</formula>
    </cfRule>
  </conditionalFormatting>
  <conditionalFormatting sqref="S57">
    <cfRule type="expression" dxfId="550" priority="144">
      <formula>$S$2=""</formula>
    </cfRule>
  </conditionalFormatting>
  <conditionalFormatting sqref="T57">
    <cfRule type="expression" dxfId="549" priority="143">
      <formula>$T$2=""</formula>
    </cfRule>
  </conditionalFormatting>
  <conditionalFormatting sqref="U57">
    <cfRule type="expression" dxfId="548" priority="142">
      <formula>$U$2=""</formula>
    </cfRule>
  </conditionalFormatting>
  <conditionalFormatting sqref="V57">
    <cfRule type="expression" dxfId="547" priority="141">
      <formula>$V$2=""</formula>
    </cfRule>
  </conditionalFormatting>
  <conditionalFormatting sqref="W57">
    <cfRule type="expression" dxfId="546" priority="140">
      <formula>$W$2=""</formula>
    </cfRule>
  </conditionalFormatting>
  <conditionalFormatting sqref="X57">
    <cfRule type="expression" dxfId="545" priority="139">
      <formula>$X$2=""</formula>
    </cfRule>
  </conditionalFormatting>
  <conditionalFormatting sqref="Y57">
    <cfRule type="expression" dxfId="544" priority="138">
      <formula>$Y$2=""</formula>
    </cfRule>
  </conditionalFormatting>
  <conditionalFormatting sqref="Z57">
    <cfRule type="expression" dxfId="543" priority="137">
      <formula>$Z$2=""</formula>
    </cfRule>
  </conditionalFormatting>
  <conditionalFormatting sqref="AA57">
    <cfRule type="expression" dxfId="542" priority="136">
      <formula>$AA$2=""</formula>
    </cfRule>
  </conditionalFormatting>
  <conditionalFormatting sqref="AB57">
    <cfRule type="expression" dxfId="541" priority="135">
      <formula>$AB$2=""</formula>
    </cfRule>
  </conditionalFormatting>
  <conditionalFormatting sqref="AC57">
    <cfRule type="expression" dxfId="540" priority="134">
      <formula>$AC$2=""</formula>
    </cfRule>
  </conditionalFormatting>
  <conditionalFormatting sqref="AD57">
    <cfRule type="expression" dxfId="539" priority="133">
      <formula>$AD$2=""</formula>
    </cfRule>
  </conditionalFormatting>
  <conditionalFormatting sqref="AE57">
    <cfRule type="expression" dxfId="538" priority="132">
      <formula>$AE$2=""</formula>
    </cfRule>
  </conditionalFormatting>
  <conditionalFormatting sqref="AF57">
    <cfRule type="expression" dxfId="537" priority="131">
      <formula>$AF$2=""</formula>
    </cfRule>
  </conditionalFormatting>
  <conditionalFormatting sqref="AG57">
    <cfRule type="expression" dxfId="536" priority="130">
      <formula>$AG$2=""</formula>
    </cfRule>
  </conditionalFormatting>
  <conditionalFormatting sqref="AH57">
    <cfRule type="expression" dxfId="535" priority="129">
      <formula>$AH$2=""</formula>
    </cfRule>
  </conditionalFormatting>
  <conditionalFormatting sqref="AI57">
    <cfRule type="expression" dxfId="534" priority="128">
      <formula>$AI$2=""</formula>
    </cfRule>
  </conditionalFormatting>
  <conditionalFormatting sqref="AJ57">
    <cfRule type="expression" dxfId="533" priority="127">
      <formula>$AJ$2=""</formula>
    </cfRule>
  </conditionalFormatting>
  <conditionalFormatting sqref="AK57">
    <cfRule type="expression" dxfId="532" priority="126">
      <formula>$AK$2=""</formula>
    </cfRule>
  </conditionalFormatting>
  <conditionalFormatting sqref="AL57">
    <cfRule type="expression" dxfId="531" priority="125">
      <formula>$AL$2=""</formula>
    </cfRule>
  </conditionalFormatting>
  <conditionalFormatting sqref="AM57">
    <cfRule type="expression" dxfId="530" priority="124">
      <formula>$AM$2=""</formula>
    </cfRule>
  </conditionalFormatting>
  <conditionalFormatting sqref="AN57">
    <cfRule type="expression" dxfId="529" priority="123">
      <formula>$AN$2=""</formula>
    </cfRule>
  </conditionalFormatting>
  <conditionalFormatting sqref="AO57">
    <cfRule type="expression" dxfId="528" priority="122">
      <formula>$AO$2=""</formula>
    </cfRule>
  </conditionalFormatting>
  <conditionalFormatting sqref="B62:B64">
    <cfRule type="expression" dxfId="527" priority="121">
      <formula>$B$2=""</formula>
    </cfRule>
  </conditionalFormatting>
  <conditionalFormatting sqref="C62">
    <cfRule type="expression" dxfId="526" priority="120">
      <formula>$C$2=""</formula>
    </cfRule>
  </conditionalFormatting>
  <conditionalFormatting sqref="D62">
    <cfRule type="expression" dxfId="525" priority="119">
      <formula>$D$2=""</formula>
    </cfRule>
  </conditionalFormatting>
  <conditionalFormatting sqref="E62">
    <cfRule type="expression" dxfId="524" priority="118">
      <formula>$E$2=""</formula>
    </cfRule>
  </conditionalFormatting>
  <conditionalFormatting sqref="F62">
    <cfRule type="expression" dxfId="523" priority="117">
      <formula>$F$2=""</formula>
    </cfRule>
  </conditionalFormatting>
  <conditionalFormatting sqref="G62">
    <cfRule type="expression" dxfId="522" priority="116">
      <formula>$G$2=""</formula>
    </cfRule>
  </conditionalFormatting>
  <conditionalFormatting sqref="H62">
    <cfRule type="expression" dxfId="521" priority="115">
      <formula>$H$2=""</formula>
    </cfRule>
  </conditionalFormatting>
  <conditionalFormatting sqref="I62">
    <cfRule type="expression" dxfId="520" priority="114">
      <formula>$I$2=""</formula>
    </cfRule>
  </conditionalFormatting>
  <conditionalFormatting sqref="J62">
    <cfRule type="expression" dxfId="519" priority="113">
      <formula>$J$2=""</formula>
    </cfRule>
  </conditionalFormatting>
  <conditionalFormatting sqref="K62">
    <cfRule type="expression" dxfId="518" priority="112">
      <formula>$K$2=""</formula>
    </cfRule>
  </conditionalFormatting>
  <conditionalFormatting sqref="L62">
    <cfRule type="expression" dxfId="517" priority="111">
      <formula>$L$2=""</formula>
    </cfRule>
  </conditionalFormatting>
  <conditionalFormatting sqref="M62">
    <cfRule type="expression" dxfId="516" priority="110">
      <formula>$M$2=""</formula>
    </cfRule>
  </conditionalFormatting>
  <conditionalFormatting sqref="N62">
    <cfRule type="expression" dxfId="515" priority="109">
      <formula>$N$2=""</formula>
    </cfRule>
  </conditionalFormatting>
  <conditionalFormatting sqref="O62">
    <cfRule type="expression" dxfId="514" priority="108">
      <formula>$O$2=""</formula>
    </cfRule>
  </conditionalFormatting>
  <conditionalFormatting sqref="P62">
    <cfRule type="expression" dxfId="513" priority="107">
      <formula>$P$2=""</formula>
    </cfRule>
  </conditionalFormatting>
  <conditionalFormatting sqref="Q62">
    <cfRule type="expression" dxfId="512" priority="106">
      <formula>$Q$2=""</formula>
    </cfRule>
  </conditionalFormatting>
  <conditionalFormatting sqref="R62">
    <cfRule type="expression" dxfId="511" priority="105">
      <formula>$R$2=""</formula>
    </cfRule>
  </conditionalFormatting>
  <conditionalFormatting sqref="S62">
    <cfRule type="expression" dxfId="510" priority="104">
      <formula>$S$2=""</formula>
    </cfRule>
  </conditionalFormatting>
  <conditionalFormatting sqref="T62">
    <cfRule type="expression" dxfId="509" priority="103">
      <formula>$T$2=""</formula>
    </cfRule>
  </conditionalFormatting>
  <conditionalFormatting sqref="U62">
    <cfRule type="expression" dxfId="508" priority="102">
      <formula>$U$2=""</formula>
    </cfRule>
  </conditionalFormatting>
  <conditionalFormatting sqref="V62">
    <cfRule type="expression" dxfId="507" priority="101">
      <formula>$V$2=""</formula>
    </cfRule>
  </conditionalFormatting>
  <conditionalFormatting sqref="W62">
    <cfRule type="expression" dxfId="506" priority="100">
      <formula>$W$2=""</formula>
    </cfRule>
  </conditionalFormatting>
  <conditionalFormatting sqref="X62">
    <cfRule type="expression" dxfId="505" priority="99">
      <formula>$X$2=""</formula>
    </cfRule>
  </conditionalFormatting>
  <conditionalFormatting sqref="Y62">
    <cfRule type="expression" dxfId="504" priority="98">
      <formula>$Y$2=""</formula>
    </cfRule>
  </conditionalFormatting>
  <conditionalFormatting sqref="Z62">
    <cfRule type="expression" dxfId="503" priority="97">
      <formula>$Z$2=""</formula>
    </cfRule>
  </conditionalFormatting>
  <conditionalFormatting sqref="AA62">
    <cfRule type="expression" dxfId="502" priority="96">
      <formula>$AA$2=""</formula>
    </cfRule>
  </conditionalFormatting>
  <conditionalFormatting sqref="AB62">
    <cfRule type="expression" dxfId="501" priority="95">
      <formula>$AB$2=""</formula>
    </cfRule>
  </conditionalFormatting>
  <conditionalFormatting sqref="AC62">
    <cfRule type="expression" dxfId="500" priority="94">
      <formula>$AC$2=""</formula>
    </cfRule>
  </conditionalFormatting>
  <conditionalFormatting sqref="AD62">
    <cfRule type="expression" dxfId="499" priority="93">
      <formula>$AD$2=""</formula>
    </cfRule>
  </conditionalFormatting>
  <conditionalFormatting sqref="AE62">
    <cfRule type="expression" dxfId="498" priority="92">
      <formula>$AE$2=""</formula>
    </cfRule>
  </conditionalFormatting>
  <conditionalFormatting sqref="AF62">
    <cfRule type="expression" dxfId="497" priority="91">
      <formula>$AF$2=""</formula>
    </cfRule>
  </conditionalFormatting>
  <conditionalFormatting sqref="AG62">
    <cfRule type="expression" dxfId="496" priority="90">
      <formula>$AG$2=""</formula>
    </cfRule>
  </conditionalFormatting>
  <conditionalFormatting sqref="AH62">
    <cfRule type="expression" dxfId="495" priority="89">
      <formula>$AH$2=""</formula>
    </cfRule>
  </conditionalFormatting>
  <conditionalFormatting sqref="AI62">
    <cfRule type="expression" dxfId="494" priority="88">
      <formula>$AI$2=""</formula>
    </cfRule>
  </conditionalFormatting>
  <conditionalFormatting sqref="AJ62">
    <cfRule type="expression" dxfId="493" priority="87">
      <formula>$AJ$2=""</formula>
    </cfRule>
  </conditionalFormatting>
  <conditionalFormatting sqref="AK62">
    <cfRule type="expression" dxfId="492" priority="86">
      <formula>$AK$2=""</formula>
    </cfRule>
  </conditionalFormatting>
  <conditionalFormatting sqref="AL62">
    <cfRule type="expression" dxfId="491" priority="85">
      <formula>$AL$2=""</formula>
    </cfRule>
  </conditionalFormatting>
  <conditionalFormatting sqref="AM62">
    <cfRule type="expression" dxfId="490" priority="84">
      <formula>$AM$2=""</formula>
    </cfRule>
  </conditionalFormatting>
  <conditionalFormatting sqref="AN62">
    <cfRule type="expression" dxfId="489" priority="83">
      <formula>$AN$2=""</formula>
    </cfRule>
  </conditionalFormatting>
  <conditionalFormatting sqref="AO62">
    <cfRule type="expression" dxfId="488" priority="82">
      <formula>$AO$2=""</formula>
    </cfRule>
  </conditionalFormatting>
  <conditionalFormatting sqref="J28:J29">
    <cfRule type="expression" dxfId="487" priority="32">
      <formula>$C$2=""</formula>
    </cfRule>
  </conditionalFormatting>
  <conditionalFormatting sqref="D13:AO13">
    <cfRule type="expression" dxfId="486" priority="36">
      <formula>$C$2=""</formula>
    </cfRule>
  </conditionalFormatting>
  <conditionalFormatting sqref="C13:C14">
    <cfRule type="expression" dxfId="485" priority="38">
      <formula>$C$2=""</formula>
    </cfRule>
  </conditionalFormatting>
  <conditionalFormatting sqref="D24:H24 J24:AO24">
    <cfRule type="expression" dxfId="484" priority="64">
      <formula>$D$2=""</formula>
    </cfRule>
  </conditionalFormatting>
  <conditionalFormatting sqref="D23:H23 J23:AO23">
    <cfRule type="expression" dxfId="483" priority="63">
      <formula>$C$2=""</formula>
    </cfRule>
  </conditionalFormatting>
  <conditionalFormatting sqref="C28:C29">
    <cfRule type="expression" dxfId="482" priority="62">
      <formula>$C$2=""</formula>
    </cfRule>
  </conditionalFormatting>
  <conditionalFormatting sqref="C38">
    <cfRule type="expression" dxfId="481" priority="56">
      <formula>$C$2=""</formula>
    </cfRule>
  </conditionalFormatting>
  <conditionalFormatting sqref="C33:C34">
    <cfRule type="expression" dxfId="480" priority="59">
      <formula>$C$2=""</formula>
    </cfRule>
  </conditionalFormatting>
  <conditionalFormatting sqref="D34:J34">
    <cfRule type="expression" dxfId="479" priority="58">
      <formula>$D$2=""</formula>
    </cfRule>
  </conditionalFormatting>
  <conditionalFormatting sqref="D33:J33">
    <cfRule type="expression" dxfId="478" priority="57">
      <formula>$C$2=""</formula>
    </cfRule>
  </conditionalFormatting>
  <conditionalFormatting sqref="D28:I28 K28:AO28">
    <cfRule type="expression" dxfId="477" priority="33">
      <formula>$C$2=""</formula>
    </cfRule>
  </conditionalFormatting>
  <conditionalFormatting sqref="I23:I24">
    <cfRule type="expression" dxfId="476" priority="35">
      <formula>$C$2=""</formula>
    </cfRule>
  </conditionalFormatting>
  <conditionalFormatting sqref="D29:I29 K29:AO29">
    <cfRule type="expression" dxfId="475" priority="34">
      <formula>$D$2=""</formula>
    </cfRule>
  </conditionalFormatting>
  <conditionalFormatting sqref="D14:AO14">
    <cfRule type="expression" dxfId="474" priority="37">
      <formula>$D$2=""</formula>
    </cfRule>
  </conditionalFormatting>
  <conditionalFormatting sqref="L34:AO34">
    <cfRule type="expression" dxfId="473" priority="31">
      <formula>$D$2=""</formula>
    </cfRule>
  </conditionalFormatting>
  <conditionalFormatting sqref="L33:AO33">
    <cfRule type="expression" dxfId="472" priority="30">
      <formula>$C$2=""</formula>
    </cfRule>
  </conditionalFormatting>
  <conditionalFormatting sqref="K33:K34">
    <cfRule type="expression" dxfId="471" priority="29">
      <formula>$C$2=""</formula>
    </cfRule>
  </conditionalFormatting>
  <conditionalFormatting sqref="C39">
    <cfRule type="expression" dxfId="470" priority="28">
      <formula>$C$2=""</formula>
    </cfRule>
  </conditionalFormatting>
  <conditionalFormatting sqref="C59">
    <cfRule type="expression" dxfId="469" priority="7">
      <formula>$C$2=""</formula>
    </cfRule>
  </conditionalFormatting>
  <conditionalFormatting sqref="D48:AO48">
    <cfRule type="expression" dxfId="468" priority="13">
      <formula>$C$2=""</formula>
    </cfRule>
  </conditionalFormatting>
  <conditionalFormatting sqref="C48">
    <cfRule type="expression" dxfId="467" priority="16">
      <formula>$C$2=""</formula>
    </cfRule>
  </conditionalFormatting>
  <conditionalFormatting sqref="C44">
    <cfRule type="expression" dxfId="466" priority="19">
      <formula>$C$2=""</formula>
    </cfRule>
  </conditionalFormatting>
  <conditionalFormatting sqref="D39:AO39">
    <cfRule type="expression" dxfId="465" priority="22">
      <formula>$D$2=""</formula>
    </cfRule>
  </conditionalFormatting>
  <conditionalFormatting sqref="D38:AO38">
    <cfRule type="expression" dxfId="464" priority="21">
      <formula>$C$2=""</formula>
    </cfRule>
  </conditionalFormatting>
  <conditionalFormatting sqref="C43">
    <cfRule type="expression" dxfId="463" priority="20">
      <formula>$C$2=""</formula>
    </cfRule>
  </conditionalFormatting>
  <conditionalFormatting sqref="D44:AO44">
    <cfRule type="expression" dxfId="462" priority="18">
      <formula>$D$2=""</formula>
    </cfRule>
  </conditionalFormatting>
  <conditionalFormatting sqref="D43:AO43">
    <cfRule type="expression" dxfId="461" priority="17">
      <formula>$C$2=""</formula>
    </cfRule>
  </conditionalFormatting>
  <conditionalFormatting sqref="C49">
    <cfRule type="expression" dxfId="460" priority="15">
      <formula>$C$2=""</formula>
    </cfRule>
  </conditionalFormatting>
  <conditionalFormatting sqref="D49:AO49">
    <cfRule type="expression" dxfId="459" priority="14">
      <formula>$D$2=""</formula>
    </cfRule>
  </conditionalFormatting>
  <conditionalFormatting sqref="C53">
    <cfRule type="expression" dxfId="458" priority="12">
      <formula>$C$2=""</formula>
    </cfRule>
  </conditionalFormatting>
  <conditionalFormatting sqref="C54">
    <cfRule type="expression" dxfId="457" priority="11">
      <formula>$C$2=""</formula>
    </cfRule>
  </conditionalFormatting>
  <conditionalFormatting sqref="D54:AO54">
    <cfRule type="expression" dxfId="456" priority="10">
      <formula>$D$2=""</formula>
    </cfRule>
  </conditionalFormatting>
  <conditionalFormatting sqref="D53:AO53">
    <cfRule type="expression" dxfId="455" priority="9">
      <formula>$C$2=""</formula>
    </cfRule>
  </conditionalFormatting>
  <conditionalFormatting sqref="C58">
    <cfRule type="expression" dxfId="454" priority="8">
      <formula>$C$2=""</formula>
    </cfRule>
  </conditionalFormatting>
  <conditionalFormatting sqref="D59:AO59">
    <cfRule type="expression" dxfId="453" priority="6">
      <formula>$D$2=""</formula>
    </cfRule>
  </conditionalFormatting>
  <conditionalFormatting sqref="D58:AO58">
    <cfRule type="expression" dxfId="452" priority="5">
      <formula>$C$2=""</formula>
    </cfRule>
  </conditionalFormatting>
  <conditionalFormatting sqref="C63">
    <cfRule type="expression" dxfId="451" priority="4">
      <formula>$C$2=""</formula>
    </cfRule>
  </conditionalFormatting>
  <conditionalFormatting sqref="C64">
    <cfRule type="expression" dxfId="450" priority="3">
      <formula>$C$2=""</formula>
    </cfRule>
  </conditionalFormatting>
  <conditionalFormatting sqref="D64:AO64">
    <cfRule type="expression" dxfId="449" priority="2">
      <formula>$D$2=""</formula>
    </cfRule>
  </conditionalFormatting>
  <conditionalFormatting sqref="D63:AO63">
    <cfRule type="expression" dxfId="448" priority="1">
      <formula>$C$2=""</formula>
    </cfRule>
  </conditionalFormatting>
  <pageMargins left="0.7" right="0.7" top="0.75" bottom="0.75" header="0.3" footer="0.3"/>
  <pageSetup paperSize="9" scale="22" orientation="portrait" r:id="rId1"/>
  <colBreaks count="1" manualBreakCount="1">
    <brk id="31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Q143"/>
  <sheetViews>
    <sheetView zoomScale="85" zoomScaleNormal="85" workbookViewId="0"/>
  </sheetViews>
  <sheetFormatPr defaultColWidth="8.85546875" defaultRowHeight="15" outlineLevelRow="1" x14ac:dyDescent="0.25"/>
  <cols>
    <col min="1" max="1" width="8.85546875" style="15"/>
    <col min="2" max="2" width="44.42578125" style="15" customWidth="1"/>
    <col min="3" max="4" width="8.85546875" style="15" customWidth="1"/>
    <col min="5" max="16384" width="8.85546875" style="15"/>
  </cols>
  <sheetData>
    <row r="1" spans="1:43" x14ac:dyDescent="0.25">
      <c r="A1" s="120" t="s">
        <v>96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2"/>
    </row>
    <row r="2" spans="1:43" x14ac:dyDescent="0.25">
      <c r="A2" s="12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124"/>
    </row>
    <row r="3" spans="1:43" ht="15.75" thickBot="1" x14ac:dyDescent="0.3">
      <c r="A3" s="125"/>
      <c r="B3" s="17" t="s">
        <v>16</v>
      </c>
      <c r="C3" s="17">
        <f>'Podnik A'!C6</f>
        <v>2020</v>
      </c>
      <c r="D3" s="17">
        <f>C3+1</f>
        <v>2021</v>
      </c>
      <c r="E3" s="17">
        <f t="shared" ref="E3:AP3" si="0">D3+1</f>
        <v>2022</v>
      </c>
      <c r="F3" s="17">
        <f t="shared" si="0"/>
        <v>2023</v>
      </c>
      <c r="G3" s="17">
        <f t="shared" si="0"/>
        <v>2024</v>
      </c>
      <c r="H3" s="17">
        <f t="shared" si="0"/>
        <v>2025</v>
      </c>
      <c r="I3" s="17">
        <f t="shared" si="0"/>
        <v>2026</v>
      </c>
      <c r="J3" s="17">
        <f t="shared" si="0"/>
        <v>2027</v>
      </c>
      <c r="K3" s="17">
        <f t="shared" si="0"/>
        <v>2028</v>
      </c>
      <c r="L3" s="17">
        <f t="shared" si="0"/>
        <v>2029</v>
      </c>
      <c r="M3" s="17">
        <f t="shared" si="0"/>
        <v>2030</v>
      </c>
      <c r="N3" s="17">
        <f t="shared" si="0"/>
        <v>2031</v>
      </c>
      <c r="O3" s="17">
        <f t="shared" si="0"/>
        <v>2032</v>
      </c>
      <c r="P3" s="17">
        <f t="shared" si="0"/>
        <v>2033</v>
      </c>
      <c r="Q3" s="17">
        <f t="shared" si="0"/>
        <v>2034</v>
      </c>
      <c r="R3" s="17">
        <f t="shared" si="0"/>
        <v>2035</v>
      </c>
      <c r="S3" s="17">
        <f t="shared" si="0"/>
        <v>2036</v>
      </c>
      <c r="T3" s="17">
        <f t="shared" si="0"/>
        <v>2037</v>
      </c>
      <c r="U3" s="17">
        <f t="shared" si="0"/>
        <v>2038</v>
      </c>
      <c r="V3" s="17">
        <f t="shared" si="0"/>
        <v>2039</v>
      </c>
      <c r="W3" s="17">
        <f t="shared" si="0"/>
        <v>2040</v>
      </c>
      <c r="X3" s="17">
        <f t="shared" si="0"/>
        <v>2041</v>
      </c>
      <c r="Y3" s="17">
        <f t="shared" si="0"/>
        <v>2042</v>
      </c>
      <c r="Z3" s="17">
        <f t="shared" si="0"/>
        <v>2043</v>
      </c>
      <c r="AA3" s="17">
        <f t="shared" si="0"/>
        <v>2044</v>
      </c>
      <c r="AB3" s="17">
        <f t="shared" si="0"/>
        <v>2045</v>
      </c>
      <c r="AC3" s="17">
        <f t="shared" si="0"/>
        <v>2046</v>
      </c>
      <c r="AD3" s="17">
        <f t="shared" si="0"/>
        <v>2047</v>
      </c>
      <c r="AE3" s="17">
        <f t="shared" si="0"/>
        <v>2048</v>
      </c>
      <c r="AF3" s="17">
        <f t="shared" si="0"/>
        <v>2049</v>
      </c>
      <c r="AG3" s="17">
        <f t="shared" si="0"/>
        <v>2050</v>
      </c>
      <c r="AH3" s="17">
        <f t="shared" si="0"/>
        <v>2051</v>
      </c>
      <c r="AI3" s="17">
        <f t="shared" si="0"/>
        <v>2052</v>
      </c>
      <c r="AJ3" s="17">
        <f t="shared" si="0"/>
        <v>2053</v>
      </c>
      <c r="AK3" s="17">
        <f t="shared" si="0"/>
        <v>2054</v>
      </c>
      <c r="AL3" s="17">
        <f t="shared" si="0"/>
        <v>2055</v>
      </c>
      <c r="AM3" s="17">
        <f t="shared" si="0"/>
        <v>2056</v>
      </c>
      <c r="AN3" s="17">
        <f t="shared" si="0"/>
        <v>2057</v>
      </c>
      <c r="AO3" s="17">
        <f t="shared" si="0"/>
        <v>2058</v>
      </c>
      <c r="AP3" s="17">
        <f t="shared" si="0"/>
        <v>2059</v>
      </c>
      <c r="AQ3" s="126"/>
    </row>
    <row r="4" spans="1:43" x14ac:dyDescent="0.25">
      <c r="A4" s="127"/>
      <c r="B4" s="3" t="s">
        <v>17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3">
        <v>31</v>
      </c>
      <c r="AH4" s="3">
        <v>32</v>
      </c>
      <c r="AI4" s="3">
        <v>33</v>
      </c>
      <c r="AJ4" s="3">
        <v>34</v>
      </c>
      <c r="AK4" s="3">
        <v>35</v>
      </c>
      <c r="AL4" s="3">
        <v>36</v>
      </c>
      <c r="AM4" s="3">
        <v>37</v>
      </c>
      <c r="AN4" s="3">
        <v>38</v>
      </c>
      <c r="AO4" s="3">
        <v>39</v>
      </c>
      <c r="AP4" s="3">
        <v>40</v>
      </c>
      <c r="AQ4" s="128"/>
    </row>
    <row r="5" spans="1:43" x14ac:dyDescent="0.25">
      <c r="A5" s="129"/>
      <c r="B5" s="4" t="s">
        <v>152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130" t="s">
        <v>18</v>
      </c>
    </row>
    <row r="6" spans="1:43" x14ac:dyDescent="0.25">
      <c r="A6" s="131">
        <v>1</v>
      </c>
      <c r="B6" s="7" t="s">
        <v>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132"/>
    </row>
    <row r="7" spans="1:43" x14ac:dyDescent="0.25">
      <c r="A7" s="131">
        <v>2</v>
      </c>
      <c r="B7" s="7" t="s">
        <v>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132"/>
    </row>
    <row r="8" spans="1:43" x14ac:dyDescent="0.25">
      <c r="A8" s="131">
        <v>3</v>
      </c>
      <c r="B8" s="7" t="s">
        <v>2</v>
      </c>
      <c r="C8" s="53">
        <v>15000</v>
      </c>
      <c r="D8" s="53"/>
      <c r="E8" s="53"/>
      <c r="F8" s="53"/>
      <c r="G8" s="53"/>
      <c r="H8" s="53"/>
      <c r="I8" s="53">
        <v>15000</v>
      </c>
      <c r="J8" s="53"/>
      <c r="K8" s="53"/>
      <c r="L8" s="53"/>
      <c r="M8" s="53"/>
      <c r="N8" s="53"/>
      <c r="O8" s="53">
        <v>15000</v>
      </c>
      <c r="P8" s="53"/>
      <c r="Q8" s="53"/>
      <c r="R8" s="53"/>
      <c r="S8" s="53"/>
      <c r="T8" s="53"/>
      <c r="U8" s="53">
        <v>15000</v>
      </c>
      <c r="V8" s="53"/>
      <c r="W8" s="53"/>
      <c r="X8" s="53"/>
      <c r="Y8" s="53"/>
      <c r="Z8" s="53"/>
      <c r="AA8" s="53">
        <v>15000</v>
      </c>
      <c r="AB8" s="53"/>
      <c r="AC8" s="53"/>
      <c r="AD8" s="53"/>
      <c r="AE8" s="53"/>
      <c r="AF8" s="53"/>
      <c r="AG8" s="53">
        <v>15000</v>
      </c>
      <c r="AH8" s="53"/>
      <c r="AI8" s="53"/>
      <c r="AJ8" s="53"/>
      <c r="AK8" s="53"/>
      <c r="AL8" s="53"/>
      <c r="AM8" s="53">
        <v>15000</v>
      </c>
      <c r="AN8" s="53"/>
      <c r="AO8" s="53"/>
      <c r="AP8" s="53"/>
      <c r="AQ8" s="132"/>
    </row>
    <row r="9" spans="1:43" x14ac:dyDescent="0.25">
      <c r="A9" s="131">
        <v>4</v>
      </c>
      <c r="B9" s="7" t="s">
        <v>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132"/>
    </row>
    <row r="10" spans="1:43" x14ac:dyDescent="0.25">
      <c r="A10" s="131">
        <v>5</v>
      </c>
      <c r="B10" s="7" t="s">
        <v>4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132"/>
    </row>
    <row r="11" spans="1:43" x14ac:dyDescent="0.25">
      <c r="A11" s="133"/>
      <c r="B11" s="21" t="s">
        <v>5</v>
      </c>
      <c r="C11" s="55">
        <f>SUM(C6:C10)</f>
        <v>15000</v>
      </c>
      <c r="D11" s="55">
        <f t="shared" ref="D11:AP11" si="1">SUM(D6:D10)</f>
        <v>0</v>
      </c>
      <c r="E11" s="55">
        <f t="shared" si="1"/>
        <v>0</v>
      </c>
      <c r="F11" s="55">
        <f t="shared" si="1"/>
        <v>0</v>
      </c>
      <c r="G11" s="55">
        <f t="shared" si="1"/>
        <v>0</v>
      </c>
      <c r="H11" s="55">
        <f t="shared" si="1"/>
        <v>0</v>
      </c>
      <c r="I11" s="55">
        <f t="shared" si="1"/>
        <v>15000</v>
      </c>
      <c r="J11" s="55">
        <f t="shared" si="1"/>
        <v>0</v>
      </c>
      <c r="K11" s="55">
        <f t="shared" si="1"/>
        <v>0</v>
      </c>
      <c r="L11" s="55">
        <f t="shared" si="1"/>
        <v>0</v>
      </c>
      <c r="M11" s="55">
        <f t="shared" si="1"/>
        <v>0</v>
      </c>
      <c r="N11" s="55">
        <f t="shared" si="1"/>
        <v>0</v>
      </c>
      <c r="O11" s="55">
        <f t="shared" si="1"/>
        <v>15000</v>
      </c>
      <c r="P11" s="55">
        <f t="shared" si="1"/>
        <v>0</v>
      </c>
      <c r="Q11" s="55">
        <f t="shared" si="1"/>
        <v>0</v>
      </c>
      <c r="R11" s="55">
        <f t="shared" si="1"/>
        <v>0</v>
      </c>
      <c r="S11" s="55">
        <f t="shared" si="1"/>
        <v>0</v>
      </c>
      <c r="T11" s="55">
        <f t="shared" si="1"/>
        <v>0</v>
      </c>
      <c r="U11" s="55">
        <f t="shared" si="1"/>
        <v>15000</v>
      </c>
      <c r="V11" s="55">
        <f t="shared" si="1"/>
        <v>0</v>
      </c>
      <c r="W11" s="55">
        <f t="shared" si="1"/>
        <v>0</v>
      </c>
      <c r="X11" s="55">
        <f t="shared" si="1"/>
        <v>0</v>
      </c>
      <c r="Y11" s="55">
        <f t="shared" si="1"/>
        <v>0</v>
      </c>
      <c r="Z11" s="55">
        <f t="shared" si="1"/>
        <v>0</v>
      </c>
      <c r="AA11" s="55">
        <f t="shared" si="1"/>
        <v>15000</v>
      </c>
      <c r="AB11" s="55">
        <f t="shared" si="1"/>
        <v>0</v>
      </c>
      <c r="AC11" s="55">
        <f t="shared" si="1"/>
        <v>0</v>
      </c>
      <c r="AD11" s="55">
        <f t="shared" si="1"/>
        <v>0</v>
      </c>
      <c r="AE11" s="55">
        <f t="shared" si="1"/>
        <v>0</v>
      </c>
      <c r="AF11" s="55">
        <f t="shared" si="1"/>
        <v>0</v>
      </c>
      <c r="AG11" s="55">
        <f t="shared" si="1"/>
        <v>15000</v>
      </c>
      <c r="AH11" s="55">
        <f t="shared" si="1"/>
        <v>0</v>
      </c>
      <c r="AI11" s="55">
        <f t="shared" si="1"/>
        <v>0</v>
      </c>
      <c r="AJ11" s="55">
        <f t="shared" si="1"/>
        <v>0</v>
      </c>
      <c r="AK11" s="55">
        <f t="shared" si="1"/>
        <v>0</v>
      </c>
      <c r="AL11" s="55">
        <f t="shared" si="1"/>
        <v>0</v>
      </c>
      <c r="AM11" s="55">
        <f t="shared" si="1"/>
        <v>15000</v>
      </c>
      <c r="AN11" s="55">
        <f t="shared" si="1"/>
        <v>0</v>
      </c>
      <c r="AO11" s="55">
        <f t="shared" si="1"/>
        <v>0</v>
      </c>
      <c r="AP11" s="55">
        <f t="shared" si="1"/>
        <v>0</v>
      </c>
      <c r="AQ11" s="134">
        <v>0</v>
      </c>
    </row>
    <row r="12" spans="1:43" x14ac:dyDescent="0.25">
      <c r="A12" s="131">
        <v>6</v>
      </c>
      <c r="B12" s="7" t="s">
        <v>6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132"/>
    </row>
    <row r="13" spans="1:43" x14ac:dyDescent="0.25">
      <c r="A13" s="131">
        <v>7</v>
      </c>
      <c r="B13" s="7" t="s">
        <v>7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132"/>
    </row>
    <row r="14" spans="1:43" x14ac:dyDescent="0.25">
      <c r="A14" s="131">
        <v>8</v>
      </c>
      <c r="B14" s="7" t="s">
        <v>8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132"/>
    </row>
    <row r="15" spans="1:43" x14ac:dyDescent="0.25">
      <c r="A15" s="133"/>
      <c r="B15" s="21" t="s">
        <v>9</v>
      </c>
      <c r="C15" s="55">
        <f>SUM(C12:C14)</f>
        <v>0</v>
      </c>
      <c r="D15" s="55">
        <f t="shared" ref="D15:AP15" si="2">SUM(D12:D14)</f>
        <v>0</v>
      </c>
      <c r="E15" s="55">
        <f t="shared" si="2"/>
        <v>0</v>
      </c>
      <c r="F15" s="55">
        <f t="shared" si="2"/>
        <v>0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5">
        <f t="shared" si="2"/>
        <v>0</v>
      </c>
      <c r="O15" s="55">
        <f t="shared" si="2"/>
        <v>0</v>
      </c>
      <c r="P15" s="55">
        <f t="shared" si="2"/>
        <v>0</v>
      </c>
      <c r="Q15" s="55">
        <f t="shared" si="2"/>
        <v>0</v>
      </c>
      <c r="R15" s="55">
        <f t="shared" si="2"/>
        <v>0</v>
      </c>
      <c r="S15" s="55">
        <f t="shared" si="2"/>
        <v>0</v>
      </c>
      <c r="T15" s="55">
        <f t="shared" si="2"/>
        <v>0</v>
      </c>
      <c r="U15" s="55">
        <f t="shared" si="2"/>
        <v>0</v>
      </c>
      <c r="V15" s="55">
        <f t="shared" si="2"/>
        <v>0</v>
      </c>
      <c r="W15" s="55">
        <f t="shared" si="2"/>
        <v>0</v>
      </c>
      <c r="X15" s="55">
        <f t="shared" si="2"/>
        <v>0</v>
      </c>
      <c r="Y15" s="55">
        <f t="shared" si="2"/>
        <v>0</v>
      </c>
      <c r="Z15" s="55">
        <f t="shared" si="2"/>
        <v>0</v>
      </c>
      <c r="AA15" s="55">
        <f t="shared" si="2"/>
        <v>0</v>
      </c>
      <c r="AB15" s="55">
        <f t="shared" si="2"/>
        <v>0</v>
      </c>
      <c r="AC15" s="55">
        <f t="shared" si="2"/>
        <v>0</v>
      </c>
      <c r="AD15" s="55">
        <f t="shared" si="2"/>
        <v>0</v>
      </c>
      <c r="AE15" s="55">
        <f t="shared" si="2"/>
        <v>0</v>
      </c>
      <c r="AF15" s="55">
        <f t="shared" si="2"/>
        <v>0</v>
      </c>
      <c r="AG15" s="55">
        <f t="shared" si="2"/>
        <v>0</v>
      </c>
      <c r="AH15" s="55">
        <f t="shared" si="2"/>
        <v>0</v>
      </c>
      <c r="AI15" s="55">
        <f t="shared" si="2"/>
        <v>0</v>
      </c>
      <c r="AJ15" s="55">
        <f t="shared" si="2"/>
        <v>0</v>
      </c>
      <c r="AK15" s="55">
        <f t="shared" si="2"/>
        <v>0</v>
      </c>
      <c r="AL15" s="55">
        <f t="shared" si="2"/>
        <v>0</v>
      </c>
      <c r="AM15" s="55">
        <f t="shared" si="2"/>
        <v>0</v>
      </c>
      <c r="AN15" s="55">
        <f t="shared" si="2"/>
        <v>0</v>
      </c>
      <c r="AO15" s="55">
        <f t="shared" si="2"/>
        <v>0</v>
      </c>
      <c r="AP15" s="55">
        <f t="shared" si="2"/>
        <v>0</v>
      </c>
      <c r="AQ15" s="134">
        <v>0</v>
      </c>
    </row>
    <row r="16" spans="1:43" x14ac:dyDescent="0.25">
      <c r="A16" s="135"/>
      <c r="B16" s="23" t="s">
        <v>154</v>
      </c>
      <c r="C16" s="56">
        <f>SUM(C15,C11)</f>
        <v>15000</v>
      </c>
      <c r="D16" s="56">
        <f t="shared" ref="D16:AP16" si="3">SUM(D15,D11)</f>
        <v>0</v>
      </c>
      <c r="E16" s="56">
        <f t="shared" si="3"/>
        <v>0</v>
      </c>
      <c r="F16" s="56">
        <f t="shared" si="3"/>
        <v>0</v>
      </c>
      <c r="G16" s="56">
        <f t="shared" si="3"/>
        <v>0</v>
      </c>
      <c r="H16" s="56">
        <f t="shared" si="3"/>
        <v>0</v>
      </c>
      <c r="I16" s="56">
        <f t="shared" si="3"/>
        <v>15000</v>
      </c>
      <c r="J16" s="56">
        <f t="shared" si="3"/>
        <v>0</v>
      </c>
      <c r="K16" s="56">
        <f t="shared" si="3"/>
        <v>0</v>
      </c>
      <c r="L16" s="56">
        <f t="shared" si="3"/>
        <v>0</v>
      </c>
      <c r="M16" s="56">
        <f t="shared" si="3"/>
        <v>0</v>
      </c>
      <c r="N16" s="56">
        <f t="shared" si="3"/>
        <v>0</v>
      </c>
      <c r="O16" s="56">
        <f t="shared" si="3"/>
        <v>15000</v>
      </c>
      <c r="P16" s="56">
        <f t="shared" si="3"/>
        <v>0</v>
      </c>
      <c r="Q16" s="56">
        <f t="shared" si="3"/>
        <v>0</v>
      </c>
      <c r="R16" s="56">
        <f t="shared" si="3"/>
        <v>0</v>
      </c>
      <c r="S16" s="56">
        <f t="shared" si="3"/>
        <v>0</v>
      </c>
      <c r="T16" s="56">
        <f t="shared" si="3"/>
        <v>0</v>
      </c>
      <c r="U16" s="56">
        <f t="shared" si="3"/>
        <v>15000</v>
      </c>
      <c r="V16" s="56">
        <f t="shared" si="3"/>
        <v>0</v>
      </c>
      <c r="W16" s="56">
        <f t="shared" si="3"/>
        <v>0</v>
      </c>
      <c r="X16" s="56">
        <f t="shared" si="3"/>
        <v>0</v>
      </c>
      <c r="Y16" s="56">
        <f t="shared" si="3"/>
        <v>0</v>
      </c>
      <c r="Z16" s="56">
        <f t="shared" si="3"/>
        <v>0</v>
      </c>
      <c r="AA16" s="56">
        <f t="shared" si="3"/>
        <v>15000</v>
      </c>
      <c r="AB16" s="56">
        <f t="shared" si="3"/>
        <v>0</v>
      </c>
      <c r="AC16" s="56">
        <f t="shared" si="3"/>
        <v>0</v>
      </c>
      <c r="AD16" s="56">
        <f t="shared" si="3"/>
        <v>0</v>
      </c>
      <c r="AE16" s="56">
        <f t="shared" si="3"/>
        <v>0</v>
      </c>
      <c r="AF16" s="56">
        <f t="shared" si="3"/>
        <v>0</v>
      </c>
      <c r="AG16" s="56">
        <f t="shared" si="3"/>
        <v>15000</v>
      </c>
      <c r="AH16" s="56">
        <f t="shared" si="3"/>
        <v>0</v>
      </c>
      <c r="AI16" s="56">
        <f t="shared" si="3"/>
        <v>0</v>
      </c>
      <c r="AJ16" s="56">
        <f t="shared" si="3"/>
        <v>0</v>
      </c>
      <c r="AK16" s="56">
        <f t="shared" si="3"/>
        <v>0</v>
      </c>
      <c r="AL16" s="56">
        <f t="shared" si="3"/>
        <v>0</v>
      </c>
      <c r="AM16" s="56">
        <f t="shared" si="3"/>
        <v>15000</v>
      </c>
      <c r="AN16" s="56">
        <f t="shared" si="3"/>
        <v>0</v>
      </c>
      <c r="AO16" s="56">
        <f t="shared" si="3"/>
        <v>0</v>
      </c>
      <c r="AP16" s="56">
        <f t="shared" si="3"/>
        <v>0</v>
      </c>
      <c r="AQ16" s="136">
        <v>0</v>
      </c>
    </row>
    <row r="17" spans="1:43" x14ac:dyDescent="0.25">
      <c r="A17" s="137"/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138"/>
    </row>
    <row r="18" spans="1:43" x14ac:dyDescent="0.25">
      <c r="A18" s="137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138"/>
    </row>
    <row r="19" spans="1:43" ht="15.75" thickBot="1" x14ac:dyDescent="0.3">
      <c r="A19" s="306"/>
      <c r="B19" s="17" t="s">
        <v>20</v>
      </c>
      <c r="C19" s="17">
        <f>$C$6</f>
        <v>0</v>
      </c>
      <c r="D19" s="17">
        <f>C19+1</f>
        <v>1</v>
      </c>
      <c r="E19" s="17">
        <f t="shared" ref="E19:AP19" si="4">D19+1</f>
        <v>2</v>
      </c>
      <c r="F19" s="17">
        <f t="shared" si="4"/>
        <v>3</v>
      </c>
      <c r="G19" s="17">
        <f t="shared" si="4"/>
        <v>4</v>
      </c>
      <c r="H19" s="17">
        <f t="shared" si="4"/>
        <v>5</v>
      </c>
      <c r="I19" s="17">
        <f t="shared" si="4"/>
        <v>6</v>
      </c>
      <c r="J19" s="17">
        <f t="shared" si="4"/>
        <v>7</v>
      </c>
      <c r="K19" s="17">
        <f t="shared" si="4"/>
        <v>8</v>
      </c>
      <c r="L19" s="17">
        <f t="shared" si="4"/>
        <v>9</v>
      </c>
      <c r="M19" s="17">
        <f t="shared" si="4"/>
        <v>10</v>
      </c>
      <c r="N19" s="17">
        <f t="shared" si="4"/>
        <v>11</v>
      </c>
      <c r="O19" s="17">
        <f t="shared" si="4"/>
        <v>12</v>
      </c>
      <c r="P19" s="17">
        <f t="shared" si="4"/>
        <v>13</v>
      </c>
      <c r="Q19" s="17">
        <f t="shared" si="4"/>
        <v>14</v>
      </c>
      <c r="R19" s="17">
        <f t="shared" si="4"/>
        <v>15</v>
      </c>
      <c r="S19" s="17">
        <f t="shared" si="4"/>
        <v>16</v>
      </c>
      <c r="T19" s="17">
        <f t="shared" si="4"/>
        <v>17</v>
      </c>
      <c r="U19" s="17">
        <f t="shared" si="4"/>
        <v>18</v>
      </c>
      <c r="V19" s="17">
        <f t="shared" si="4"/>
        <v>19</v>
      </c>
      <c r="W19" s="17">
        <f t="shared" si="4"/>
        <v>20</v>
      </c>
      <c r="X19" s="17">
        <f t="shared" si="4"/>
        <v>21</v>
      </c>
      <c r="Y19" s="17">
        <f t="shared" si="4"/>
        <v>22</v>
      </c>
      <c r="Z19" s="17">
        <f t="shared" si="4"/>
        <v>23</v>
      </c>
      <c r="AA19" s="17">
        <f t="shared" si="4"/>
        <v>24</v>
      </c>
      <c r="AB19" s="17">
        <f t="shared" si="4"/>
        <v>25</v>
      </c>
      <c r="AC19" s="17">
        <f t="shared" si="4"/>
        <v>26</v>
      </c>
      <c r="AD19" s="17">
        <f t="shared" si="4"/>
        <v>27</v>
      </c>
      <c r="AE19" s="17">
        <f t="shared" si="4"/>
        <v>28</v>
      </c>
      <c r="AF19" s="17">
        <f t="shared" si="4"/>
        <v>29</v>
      </c>
      <c r="AG19" s="17">
        <f t="shared" si="4"/>
        <v>30</v>
      </c>
      <c r="AH19" s="17">
        <f t="shared" si="4"/>
        <v>31</v>
      </c>
      <c r="AI19" s="17">
        <f t="shared" si="4"/>
        <v>32</v>
      </c>
      <c r="AJ19" s="17">
        <f t="shared" si="4"/>
        <v>33</v>
      </c>
      <c r="AK19" s="17">
        <f t="shared" si="4"/>
        <v>34</v>
      </c>
      <c r="AL19" s="17">
        <f t="shared" si="4"/>
        <v>35</v>
      </c>
      <c r="AM19" s="17">
        <f t="shared" si="4"/>
        <v>36</v>
      </c>
      <c r="AN19" s="17">
        <f t="shared" si="4"/>
        <v>37</v>
      </c>
      <c r="AO19" s="17">
        <f t="shared" si="4"/>
        <v>38</v>
      </c>
      <c r="AP19" s="17">
        <f t="shared" si="4"/>
        <v>39</v>
      </c>
      <c r="AQ19" s="126"/>
    </row>
    <row r="20" spans="1:43" x14ac:dyDescent="0.25">
      <c r="A20" s="307"/>
      <c r="B20" s="3" t="s">
        <v>153</v>
      </c>
      <c r="C20" s="3">
        <v>1</v>
      </c>
      <c r="D20" s="3">
        <v>2</v>
      </c>
      <c r="E20" s="3">
        <v>3</v>
      </c>
      <c r="F20" s="3">
        <v>4</v>
      </c>
      <c r="G20" s="3">
        <v>5</v>
      </c>
      <c r="H20" s="3">
        <v>6</v>
      </c>
      <c r="I20" s="3">
        <v>7</v>
      </c>
      <c r="J20" s="3">
        <v>8</v>
      </c>
      <c r="K20" s="3">
        <v>9</v>
      </c>
      <c r="L20" s="3">
        <v>10</v>
      </c>
      <c r="M20" s="3">
        <v>11</v>
      </c>
      <c r="N20" s="3">
        <v>12</v>
      </c>
      <c r="O20" s="3">
        <v>13</v>
      </c>
      <c r="P20" s="3">
        <v>14</v>
      </c>
      <c r="Q20" s="3">
        <v>15</v>
      </c>
      <c r="R20" s="3">
        <v>16</v>
      </c>
      <c r="S20" s="3">
        <v>17</v>
      </c>
      <c r="T20" s="3">
        <v>18</v>
      </c>
      <c r="U20" s="3">
        <v>19</v>
      </c>
      <c r="V20" s="3">
        <v>20</v>
      </c>
      <c r="W20" s="3">
        <v>21</v>
      </c>
      <c r="X20" s="3">
        <v>22</v>
      </c>
      <c r="Y20" s="3">
        <v>23</v>
      </c>
      <c r="Z20" s="3">
        <v>24</v>
      </c>
      <c r="AA20" s="3">
        <v>25</v>
      </c>
      <c r="AB20" s="3">
        <v>26</v>
      </c>
      <c r="AC20" s="3">
        <v>27</v>
      </c>
      <c r="AD20" s="3">
        <v>28</v>
      </c>
      <c r="AE20" s="3">
        <v>29</v>
      </c>
      <c r="AF20" s="3">
        <v>30</v>
      </c>
      <c r="AG20" s="3">
        <v>31</v>
      </c>
      <c r="AH20" s="3">
        <v>32</v>
      </c>
      <c r="AI20" s="3">
        <v>33</v>
      </c>
      <c r="AJ20" s="3">
        <v>34</v>
      </c>
      <c r="AK20" s="3">
        <v>35</v>
      </c>
      <c r="AL20" s="3">
        <v>36</v>
      </c>
      <c r="AM20" s="3">
        <v>37</v>
      </c>
      <c r="AN20" s="3">
        <v>38</v>
      </c>
      <c r="AO20" s="3">
        <v>39</v>
      </c>
      <c r="AP20" s="3">
        <v>40</v>
      </c>
      <c r="AQ20" s="126"/>
    </row>
    <row r="21" spans="1:43" x14ac:dyDescent="0.25">
      <c r="A21" s="131">
        <v>9</v>
      </c>
      <c r="B21" s="7" t="s">
        <v>21</v>
      </c>
      <c r="C21" s="173"/>
      <c r="D21" s="173">
        <f>C21*1.02</f>
        <v>0</v>
      </c>
      <c r="E21" s="173">
        <f t="shared" ref="E21:AP22" si="5">D21*1.02</f>
        <v>0</v>
      </c>
      <c r="F21" s="173">
        <f t="shared" si="5"/>
        <v>0</v>
      </c>
      <c r="G21" s="173">
        <f t="shared" si="5"/>
        <v>0</v>
      </c>
      <c r="H21" s="173">
        <f t="shared" si="5"/>
        <v>0</v>
      </c>
      <c r="I21" s="173">
        <f t="shared" si="5"/>
        <v>0</v>
      </c>
      <c r="J21" s="173">
        <f t="shared" si="5"/>
        <v>0</v>
      </c>
      <c r="K21" s="173">
        <f t="shared" si="5"/>
        <v>0</v>
      </c>
      <c r="L21" s="173">
        <f t="shared" si="5"/>
        <v>0</v>
      </c>
      <c r="M21" s="173">
        <f t="shared" si="5"/>
        <v>0</v>
      </c>
      <c r="N21" s="173">
        <f t="shared" si="5"/>
        <v>0</v>
      </c>
      <c r="O21" s="173">
        <f t="shared" si="5"/>
        <v>0</v>
      </c>
      <c r="P21" s="173">
        <f t="shared" si="5"/>
        <v>0</v>
      </c>
      <c r="Q21" s="173">
        <f t="shared" si="5"/>
        <v>0</v>
      </c>
      <c r="R21" s="173">
        <f t="shared" si="5"/>
        <v>0</v>
      </c>
      <c r="S21" s="173">
        <f t="shared" si="5"/>
        <v>0</v>
      </c>
      <c r="T21" s="173">
        <f t="shared" si="5"/>
        <v>0</v>
      </c>
      <c r="U21" s="173">
        <f t="shared" si="5"/>
        <v>0</v>
      </c>
      <c r="V21" s="173">
        <f t="shared" si="5"/>
        <v>0</v>
      </c>
      <c r="W21" s="173">
        <f t="shared" si="5"/>
        <v>0</v>
      </c>
      <c r="X21" s="173">
        <f t="shared" si="5"/>
        <v>0</v>
      </c>
      <c r="Y21" s="173">
        <f t="shared" si="5"/>
        <v>0</v>
      </c>
      <c r="Z21" s="173">
        <f t="shared" si="5"/>
        <v>0</v>
      </c>
      <c r="AA21" s="173">
        <f t="shared" si="5"/>
        <v>0</v>
      </c>
      <c r="AB21" s="173">
        <f t="shared" si="5"/>
        <v>0</v>
      </c>
      <c r="AC21" s="173">
        <f t="shared" si="5"/>
        <v>0</v>
      </c>
      <c r="AD21" s="173">
        <f t="shared" si="5"/>
        <v>0</v>
      </c>
      <c r="AE21" s="173">
        <f t="shared" si="5"/>
        <v>0</v>
      </c>
      <c r="AF21" s="173">
        <f t="shared" si="5"/>
        <v>0</v>
      </c>
      <c r="AG21" s="173">
        <f t="shared" si="5"/>
        <v>0</v>
      </c>
      <c r="AH21" s="173">
        <f t="shared" si="5"/>
        <v>0</v>
      </c>
      <c r="AI21" s="173">
        <f t="shared" si="5"/>
        <v>0</v>
      </c>
      <c r="AJ21" s="173">
        <f t="shared" si="5"/>
        <v>0</v>
      </c>
      <c r="AK21" s="173">
        <f t="shared" si="5"/>
        <v>0</v>
      </c>
      <c r="AL21" s="173">
        <f t="shared" si="5"/>
        <v>0</v>
      </c>
      <c r="AM21" s="173">
        <f t="shared" si="5"/>
        <v>0</v>
      </c>
      <c r="AN21" s="173">
        <f t="shared" si="5"/>
        <v>0</v>
      </c>
      <c r="AO21" s="173">
        <f t="shared" si="5"/>
        <v>0</v>
      </c>
      <c r="AP21" s="173">
        <f t="shared" si="5"/>
        <v>0</v>
      </c>
      <c r="AQ21" s="126"/>
    </row>
    <row r="22" spans="1:43" x14ac:dyDescent="0.25">
      <c r="A22" s="131">
        <v>10</v>
      </c>
      <c r="B22" s="7" t="s">
        <v>22</v>
      </c>
      <c r="C22" s="173"/>
      <c r="D22" s="173">
        <f>C22*1.02</f>
        <v>0</v>
      </c>
      <c r="E22" s="173">
        <f t="shared" si="5"/>
        <v>0</v>
      </c>
      <c r="F22" s="173">
        <f t="shared" si="5"/>
        <v>0</v>
      </c>
      <c r="G22" s="173">
        <f t="shared" si="5"/>
        <v>0</v>
      </c>
      <c r="H22" s="173">
        <f t="shared" si="5"/>
        <v>0</v>
      </c>
      <c r="I22" s="173">
        <f t="shared" si="5"/>
        <v>0</v>
      </c>
      <c r="J22" s="173">
        <f t="shared" si="5"/>
        <v>0</v>
      </c>
      <c r="K22" s="173">
        <f t="shared" si="5"/>
        <v>0</v>
      </c>
      <c r="L22" s="173">
        <f t="shared" si="5"/>
        <v>0</v>
      </c>
      <c r="M22" s="173">
        <f t="shared" si="5"/>
        <v>0</v>
      </c>
      <c r="N22" s="173">
        <f t="shared" si="5"/>
        <v>0</v>
      </c>
      <c r="O22" s="173">
        <f t="shared" si="5"/>
        <v>0</v>
      </c>
      <c r="P22" s="173">
        <f t="shared" si="5"/>
        <v>0</v>
      </c>
      <c r="Q22" s="173">
        <f t="shared" si="5"/>
        <v>0</v>
      </c>
      <c r="R22" s="173">
        <f t="shared" si="5"/>
        <v>0</v>
      </c>
      <c r="S22" s="173">
        <f t="shared" si="5"/>
        <v>0</v>
      </c>
      <c r="T22" s="173">
        <f t="shared" si="5"/>
        <v>0</v>
      </c>
      <c r="U22" s="173">
        <f t="shared" si="5"/>
        <v>0</v>
      </c>
      <c r="V22" s="173">
        <f t="shared" si="5"/>
        <v>0</v>
      </c>
      <c r="W22" s="173">
        <f t="shared" si="5"/>
        <v>0</v>
      </c>
      <c r="X22" s="173">
        <f t="shared" si="5"/>
        <v>0</v>
      </c>
      <c r="Y22" s="173">
        <f t="shared" si="5"/>
        <v>0</v>
      </c>
      <c r="Z22" s="173">
        <f t="shared" si="5"/>
        <v>0</v>
      </c>
      <c r="AA22" s="173">
        <f t="shared" si="5"/>
        <v>0</v>
      </c>
      <c r="AB22" s="173">
        <f t="shared" si="5"/>
        <v>0</v>
      </c>
      <c r="AC22" s="173">
        <f t="shared" si="5"/>
        <v>0</v>
      </c>
      <c r="AD22" s="173">
        <f t="shared" si="5"/>
        <v>0</v>
      </c>
      <c r="AE22" s="173">
        <f t="shared" si="5"/>
        <v>0</v>
      </c>
      <c r="AF22" s="173">
        <f t="shared" si="5"/>
        <v>0</v>
      </c>
      <c r="AG22" s="173">
        <f t="shared" si="5"/>
        <v>0</v>
      </c>
      <c r="AH22" s="173">
        <f t="shared" si="5"/>
        <v>0</v>
      </c>
      <c r="AI22" s="173">
        <f t="shared" si="5"/>
        <v>0</v>
      </c>
      <c r="AJ22" s="173">
        <f t="shared" si="5"/>
        <v>0</v>
      </c>
      <c r="AK22" s="173">
        <f t="shared" si="5"/>
        <v>0</v>
      </c>
      <c r="AL22" s="173">
        <f t="shared" si="5"/>
        <v>0</v>
      </c>
      <c r="AM22" s="173">
        <f t="shared" si="5"/>
        <v>0</v>
      </c>
      <c r="AN22" s="173">
        <f t="shared" si="5"/>
        <v>0</v>
      </c>
      <c r="AO22" s="173">
        <f t="shared" si="5"/>
        <v>0</v>
      </c>
      <c r="AP22" s="173">
        <f t="shared" si="5"/>
        <v>0</v>
      </c>
      <c r="AQ22" s="126"/>
    </row>
    <row r="23" spans="1:43" x14ac:dyDescent="0.25">
      <c r="A23" s="133">
        <v>11</v>
      </c>
      <c r="B23" s="25" t="s">
        <v>23</v>
      </c>
      <c r="C23" s="57">
        <f>SUM(C24,C35)</f>
        <v>0</v>
      </c>
      <c r="D23" s="57">
        <f t="shared" ref="D23:AP23" si="6">SUM(D24,D35)</f>
        <v>0</v>
      </c>
      <c r="E23" s="57">
        <f t="shared" si="6"/>
        <v>0</v>
      </c>
      <c r="F23" s="57">
        <f t="shared" si="6"/>
        <v>0</v>
      </c>
      <c r="G23" s="57">
        <f t="shared" si="6"/>
        <v>0</v>
      </c>
      <c r="H23" s="57">
        <f t="shared" si="6"/>
        <v>0</v>
      </c>
      <c r="I23" s="57">
        <f t="shared" si="6"/>
        <v>0</v>
      </c>
      <c r="J23" s="57">
        <f t="shared" si="6"/>
        <v>0</v>
      </c>
      <c r="K23" s="57">
        <f t="shared" si="6"/>
        <v>0</v>
      </c>
      <c r="L23" s="57">
        <f t="shared" si="6"/>
        <v>0</v>
      </c>
      <c r="M23" s="57">
        <f t="shared" si="6"/>
        <v>0</v>
      </c>
      <c r="N23" s="57">
        <f t="shared" si="6"/>
        <v>0</v>
      </c>
      <c r="O23" s="57">
        <f t="shared" si="6"/>
        <v>0</v>
      </c>
      <c r="P23" s="57">
        <f t="shared" si="6"/>
        <v>0</v>
      </c>
      <c r="Q23" s="57">
        <f t="shared" si="6"/>
        <v>0</v>
      </c>
      <c r="R23" s="57">
        <f t="shared" si="6"/>
        <v>0</v>
      </c>
      <c r="S23" s="57">
        <f t="shared" si="6"/>
        <v>0</v>
      </c>
      <c r="T23" s="57">
        <f t="shared" si="6"/>
        <v>0</v>
      </c>
      <c r="U23" s="57">
        <f t="shared" si="6"/>
        <v>0</v>
      </c>
      <c r="V23" s="57">
        <f t="shared" si="6"/>
        <v>0</v>
      </c>
      <c r="W23" s="57">
        <f t="shared" si="6"/>
        <v>0</v>
      </c>
      <c r="X23" s="57">
        <f t="shared" si="6"/>
        <v>0</v>
      </c>
      <c r="Y23" s="57">
        <f t="shared" si="6"/>
        <v>0</v>
      </c>
      <c r="Z23" s="57">
        <f t="shared" si="6"/>
        <v>0</v>
      </c>
      <c r="AA23" s="57">
        <f t="shared" si="6"/>
        <v>0</v>
      </c>
      <c r="AB23" s="57">
        <f t="shared" si="6"/>
        <v>0</v>
      </c>
      <c r="AC23" s="57">
        <f t="shared" si="6"/>
        <v>0</v>
      </c>
      <c r="AD23" s="57">
        <f t="shared" si="6"/>
        <v>0</v>
      </c>
      <c r="AE23" s="57">
        <f t="shared" si="6"/>
        <v>0</v>
      </c>
      <c r="AF23" s="57">
        <f t="shared" si="6"/>
        <v>0</v>
      </c>
      <c r="AG23" s="57">
        <f t="shared" si="6"/>
        <v>0</v>
      </c>
      <c r="AH23" s="57">
        <f t="shared" si="6"/>
        <v>0</v>
      </c>
      <c r="AI23" s="57">
        <f t="shared" si="6"/>
        <v>0</v>
      </c>
      <c r="AJ23" s="57">
        <f t="shared" si="6"/>
        <v>0</v>
      </c>
      <c r="AK23" s="57">
        <f t="shared" si="6"/>
        <v>0</v>
      </c>
      <c r="AL23" s="57">
        <f t="shared" si="6"/>
        <v>0</v>
      </c>
      <c r="AM23" s="57">
        <f t="shared" si="6"/>
        <v>0</v>
      </c>
      <c r="AN23" s="57">
        <f t="shared" si="6"/>
        <v>0</v>
      </c>
      <c r="AO23" s="57">
        <f t="shared" si="6"/>
        <v>0</v>
      </c>
      <c r="AP23" s="57">
        <f t="shared" si="6"/>
        <v>0</v>
      </c>
      <c r="AQ23" s="126"/>
    </row>
    <row r="24" spans="1:43" x14ac:dyDescent="0.25">
      <c r="A24" s="133" t="s">
        <v>84</v>
      </c>
      <c r="B24" s="25" t="s">
        <v>61</v>
      </c>
      <c r="C24" s="57">
        <f>SUM(C25:C34)*12</f>
        <v>0</v>
      </c>
      <c r="D24" s="57">
        <f t="shared" ref="D24:AP24" si="7">SUM(D25:D34)*12</f>
        <v>0</v>
      </c>
      <c r="E24" s="57">
        <f t="shared" si="7"/>
        <v>0</v>
      </c>
      <c r="F24" s="57">
        <f t="shared" si="7"/>
        <v>0</v>
      </c>
      <c r="G24" s="57">
        <f t="shared" si="7"/>
        <v>0</v>
      </c>
      <c r="H24" s="57">
        <f t="shared" si="7"/>
        <v>0</v>
      </c>
      <c r="I24" s="57">
        <f t="shared" si="7"/>
        <v>0</v>
      </c>
      <c r="J24" s="57">
        <f t="shared" si="7"/>
        <v>0</v>
      </c>
      <c r="K24" s="57">
        <f t="shared" si="7"/>
        <v>0</v>
      </c>
      <c r="L24" s="57">
        <f t="shared" si="7"/>
        <v>0</v>
      </c>
      <c r="M24" s="57">
        <f t="shared" si="7"/>
        <v>0</v>
      </c>
      <c r="N24" s="57">
        <f t="shared" si="7"/>
        <v>0</v>
      </c>
      <c r="O24" s="57">
        <f t="shared" si="7"/>
        <v>0</v>
      </c>
      <c r="P24" s="57">
        <f t="shared" si="7"/>
        <v>0</v>
      </c>
      <c r="Q24" s="57">
        <f t="shared" si="7"/>
        <v>0</v>
      </c>
      <c r="R24" s="57">
        <f t="shared" si="7"/>
        <v>0</v>
      </c>
      <c r="S24" s="57">
        <f t="shared" si="7"/>
        <v>0</v>
      </c>
      <c r="T24" s="57">
        <f t="shared" si="7"/>
        <v>0</v>
      </c>
      <c r="U24" s="57">
        <f t="shared" si="7"/>
        <v>0</v>
      </c>
      <c r="V24" s="57">
        <f t="shared" si="7"/>
        <v>0</v>
      </c>
      <c r="W24" s="57">
        <f t="shared" si="7"/>
        <v>0</v>
      </c>
      <c r="X24" s="57">
        <f t="shared" si="7"/>
        <v>0</v>
      </c>
      <c r="Y24" s="57">
        <f t="shared" si="7"/>
        <v>0</v>
      </c>
      <c r="Z24" s="57">
        <f t="shared" si="7"/>
        <v>0</v>
      </c>
      <c r="AA24" s="57">
        <f t="shared" si="7"/>
        <v>0</v>
      </c>
      <c r="AB24" s="57">
        <f t="shared" si="7"/>
        <v>0</v>
      </c>
      <c r="AC24" s="57">
        <f t="shared" si="7"/>
        <v>0</v>
      </c>
      <c r="AD24" s="57">
        <f t="shared" si="7"/>
        <v>0</v>
      </c>
      <c r="AE24" s="57">
        <f t="shared" si="7"/>
        <v>0</v>
      </c>
      <c r="AF24" s="57">
        <f t="shared" si="7"/>
        <v>0</v>
      </c>
      <c r="AG24" s="57">
        <f t="shared" si="7"/>
        <v>0</v>
      </c>
      <c r="AH24" s="57">
        <f t="shared" si="7"/>
        <v>0</v>
      </c>
      <c r="AI24" s="57">
        <f t="shared" si="7"/>
        <v>0</v>
      </c>
      <c r="AJ24" s="57">
        <f t="shared" si="7"/>
        <v>0</v>
      </c>
      <c r="AK24" s="57">
        <f t="shared" si="7"/>
        <v>0</v>
      </c>
      <c r="AL24" s="57">
        <f t="shared" si="7"/>
        <v>0</v>
      </c>
      <c r="AM24" s="57">
        <f t="shared" si="7"/>
        <v>0</v>
      </c>
      <c r="AN24" s="57">
        <f t="shared" si="7"/>
        <v>0</v>
      </c>
      <c r="AO24" s="57">
        <f t="shared" si="7"/>
        <v>0</v>
      </c>
      <c r="AP24" s="57">
        <f t="shared" si="7"/>
        <v>0</v>
      </c>
      <c r="AQ24" s="126"/>
    </row>
    <row r="25" spans="1:43" hidden="1" outlineLevel="1" x14ac:dyDescent="0.25">
      <c r="A25" s="131" t="s">
        <v>86</v>
      </c>
      <c r="B25" s="7" t="s">
        <v>62</v>
      </c>
      <c r="C25" s="173"/>
      <c r="D25" s="173">
        <f t="shared" ref="D25:D34" si="8">C25*1.02</f>
        <v>0</v>
      </c>
      <c r="E25" s="173">
        <f t="shared" ref="E25:AP31" si="9">D25*1.02</f>
        <v>0</v>
      </c>
      <c r="F25" s="173">
        <f t="shared" si="9"/>
        <v>0</v>
      </c>
      <c r="G25" s="173">
        <f t="shared" si="9"/>
        <v>0</v>
      </c>
      <c r="H25" s="173">
        <f t="shared" si="9"/>
        <v>0</v>
      </c>
      <c r="I25" s="173">
        <f t="shared" si="9"/>
        <v>0</v>
      </c>
      <c r="J25" s="173">
        <f t="shared" si="9"/>
        <v>0</v>
      </c>
      <c r="K25" s="173">
        <f t="shared" si="9"/>
        <v>0</v>
      </c>
      <c r="L25" s="173">
        <f t="shared" si="9"/>
        <v>0</v>
      </c>
      <c r="M25" s="173">
        <f t="shared" si="9"/>
        <v>0</v>
      </c>
      <c r="N25" s="173">
        <f t="shared" si="9"/>
        <v>0</v>
      </c>
      <c r="O25" s="173">
        <f t="shared" si="9"/>
        <v>0</v>
      </c>
      <c r="P25" s="173">
        <f t="shared" si="9"/>
        <v>0</v>
      </c>
      <c r="Q25" s="173">
        <f t="shared" si="9"/>
        <v>0</v>
      </c>
      <c r="R25" s="173">
        <f t="shared" si="9"/>
        <v>0</v>
      </c>
      <c r="S25" s="173">
        <f t="shared" si="9"/>
        <v>0</v>
      </c>
      <c r="T25" s="173">
        <f t="shared" si="9"/>
        <v>0</v>
      </c>
      <c r="U25" s="173">
        <f t="shared" si="9"/>
        <v>0</v>
      </c>
      <c r="V25" s="173">
        <f t="shared" si="9"/>
        <v>0</v>
      </c>
      <c r="W25" s="173">
        <f t="shared" si="9"/>
        <v>0</v>
      </c>
      <c r="X25" s="173">
        <f t="shared" si="9"/>
        <v>0</v>
      </c>
      <c r="Y25" s="173">
        <f t="shared" si="9"/>
        <v>0</v>
      </c>
      <c r="Z25" s="173">
        <f t="shared" si="9"/>
        <v>0</v>
      </c>
      <c r="AA25" s="173">
        <f t="shared" si="9"/>
        <v>0</v>
      </c>
      <c r="AB25" s="173">
        <f t="shared" si="9"/>
        <v>0</v>
      </c>
      <c r="AC25" s="173">
        <f t="shared" si="9"/>
        <v>0</v>
      </c>
      <c r="AD25" s="173">
        <f t="shared" si="9"/>
        <v>0</v>
      </c>
      <c r="AE25" s="173">
        <f t="shared" si="9"/>
        <v>0</v>
      </c>
      <c r="AF25" s="173">
        <f t="shared" si="9"/>
        <v>0</v>
      </c>
      <c r="AG25" s="173">
        <f t="shared" si="9"/>
        <v>0</v>
      </c>
      <c r="AH25" s="173">
        <f t="shared" si="9"/>
        <v>0</v>
      </c>
      <c r="AI25" s="173">
        <f t="shared" si="9"/>
        <v>0</v>
      </c>
      <c r="AJ25" s="173">
        <f t="shared" si="9"/>
        <v>0</v>
      </c>
      <c r="AK25" s="173">
        <f t="shared" si="9"/>
        <v>0</v>
      </c>
      <c r="AL25" s="173">
        <f t="shared" si="9"/>
        <v>0</v>
      </c>
      <c r="AM25" s="173">
        <f t="shared" si="9"/>
        <v>0</v>
      </c>
      <c r="AN25" s="173">
        <f t="shared" si="9"/>
        <v>0</v>
      </c>
      <c r="AO25" s="173">
        <f t="shared" si="9"/>
        <v>0</v>
      </c>
      <c r="AP25" s="173">
        <f t="shared" si="9"/>
        <v>0</v>
      </c>
      <c r="AQ25" s="126"/>
    </row>
    <row r="26" spans="1:43" hidden="1" outlineLevel="1" x14ac:dyDescent="0.25">
      <c r="A26" s="131" t="s">
        <v>87</v>
      </c>
      <c r="B26" s="7" t="s">
        <v>63</v>
      </c>
      <c r="C26" s="173"/>
      <c r="D26" s="173">
        <f t="shared" si="8"/>
        <v>0</v>
      </c>
      <c r="E26" s="173">
        <f t="shared" si="9"/>
        <v>0</v>
      </c>
      <c r="F26" s="173">
        <f t="shared" si="9"/>
        <v>0</v>
      </c>
      <c r="G26" s="173">
        <f t="shared" si="9"/>
        <v>0</v>
      </c>
      <c r="H26" s="173">
        <f t="shared" si="9"/>
        <v>0</v>
      </c>
      <c r="I26" s="173">
        <f t="shared" si="9"/>
        <v>0</v>
      </c>
      <c r="J26" s="173">
        <f t="shared" si="9"/>
        <v>0</v>
      </c>
      <c r="K26" s="173">
        <f t="shared" si="9"/>
        <v>0</v>
      </c>
      <c r="L26" s="173">
        <f t="shared" si="9"/>
        <v>0</v>
      </c>
      <c r="M26" s="173">
        <f t="shared" si="9"/>
        <v>0</v>
      </c>
      <c r="N26" s="173">
        <f t="shared" si="9"/>
        <v>0</v>
      </c>
      <c r="O26" s="173">
        <f t="shared" si="9"/>
        <v>0</v>
      </c>
      <c r="P26" s="173">
        <f t="shared" si="9"/>
        <v>0</v>
      </c>
      <c r="Q26" s="173">
        <f t="shared" si="9"/>
        <v>0</v>
      </c>
      <c r="R26" s="173">
        <f t="shared" si="9"/>
        <v>0</v>
      </c>
      <c r="S26" s="173">
        <f t="shared" si="9"/>
        <v>0</v>
      </c>
      <c r="T26" s="173">
        <f t="shared" si="9"/>
        <v>0</v>
      </c>
      <c r="U26" s="173">
        <f t="shared" si="9"/>
        <v>0</v>
      </c>
      <c r="V26" s="173">
        <f t="shared" si="9"/>
        <v>0</v>
      </c>
      <c r="W26" s="173">
        <f t="shared" si="9"/>
        <v>0</v>
      </c>
      <c r="X26" s="173">
        <f t="shared" si="9"/>
        <v>0</v>
      </c>
      <c r="Y26" s="173">
        <f t="shared" si="9"/>
        <v>0</v>
      </c>
      <c r="Z26" s="173">
        <f t="shared" si="9"/>
        <v>0</v>
      </c>
      <c r="AA26" s="173">
        <f t="shared" si="9"/>
        <v>0</v>
      </c>
      <c r="AB26" s="173">
        <f t="shared" si="9"/>
        <v>0</v>
      </c>
      <c r="AC26" s="173">
        <f t="shared" si="9"/>
        <v>0</v>
      </c>
      <c r="AD26" s="173">
        <f t="shared" si="9"/>
        <v>0</v>
      </c>
      <c r="AE26" s="173">
        <f t="shared" si="9"/>
        <v>0</v>
      </c>
      <c r="AF26" s="173">
        <f t="shared" si="9"/>
        <v>0</v>
      </c>
      <c r="AG26" s="173">
        <f t="shared" si="9"/>
        <v>0</v>
      </c>
      <c r="AH26" s="173">
        <f t="shared" si="9"/>
        <v>0</v>
      </c>
      <c r="AI26" s="173">
        <f t="shared" si="9"/>
        <v>0</v>
      </c>
      <c r="AJ26" s="173">
        <f t="shared" si="9"/>
        <v>0</v>
      </c>
      <c r="AK26" s="173">
        <f t="shared" si="9"/>
        <v>0</v>
      </c>
      <c r="AL26" s="173">
        <f t="shared" si="9"/>
        <v>0</v>
      </c>
      <c r="AM26" s="173">
        <f t="shared" si="9"/>
        <v>0</v>
      </c>
      <c r="AN26" s="173">
        <f t="shared" si="9"/>
        <v>0</v>
      </c>
      <c r="AO26" s="173">
        <f t="shared" si="9"/>
        <v>0</v>
      </c>
      <c r="AP26" s="173">
        <f t="shared" si="9"/>
        <v>0</v>
      </c>
      <c r="AQ26" s="126"/>
    </row>
    <row r="27" spans="1:43" hidden="1" outlineLevel="1" x14ac:dyDescent="0.25">
      <c r="A27" s="131" t="s">
        <v>88</v>
      </c>
      <c r="B27" s="7" t="s">
        <v>64</v>
      </c>
      <c r="C27" s="173"/>
      <c r="D27" s="173">
        <f t="shared" si="8"/>
        <v>0</v>
      </c>
      <c r="E27" s="173">
        <f t="shared" si="9"/>
        <v>0</v>
      </c>
      <c r="F27" s="173">
        <f t="shared" si="9"/>
        <v>0</v>
      </c>
      <c r="G27" s="173">
        <f t="shared" si="9"/>
        <v>0</v>
      </c>
      <c r="H27" s="173">
        <f t="shared" si="9"/>
        <v>0</v>
      </c>
      <c r="I27" s="173">
        <f t="shared" si="9"/>
        <v>0</v>
      </c>
      <c r="J27" s="173">
        <f t="shared" si="9"/>
        <v>0</v>
      </c>
      <c r="K27" s="173">
        <f t="shared" si="9"/>
        <v>0</v>
      </c>
      <c r="L27" s="173">
        <f t="shared" si="9"/>
        <v>0</v>
      </c>
      <c r="M27" s="173">
        <f t="shared" si="9"/>
        <v>0</v>
      </c>
      <c r="N27" s="173">
        <f t="shared" si="9"/>
        <v>0</v>
      </c>
      <c r="O27" s="173">
        <f t="shared" si="9"/>
        <v>0</v>
      </c>
      <c r="P27" s="173">
        <f t="shared" si="9"/>
        <v>0</v>
      </c>
      <c r="Q27" s="173">
        <f t="shared" si="9"/>
        <v>0</v>
      </c>
      <c r="R27" s="173">
        <f t="shared" si="9"/>
        <v>0</v>
      </c>
      <c r="S27" s="173">
        <f t="shared" si="9"/>
        <v>0</v>
      </c>
      <c r="T27" s="173">
        <f t="shared" si="9"/>
        <v>0</v>
      </c>
      <c r="U27" s="173">
        <f t="shared" si="9"/>
        <v>0</v>
      </c>
      <c r="V27" s="173">
        <f t="shared" si="9"/>
        <v>0</v>
      </c>
      <c r="W27" s="173">
        <f t="shared" si="9"/>
        <v>0</v>
      </c>
      <c r="X27" s="173">
        <f t="shared" si="9"/>
        <v>0</v>
      </c>
      <c r="Y27" s="173">
        <f t="shared" si="9"/>
        <v>0</v>
      </c>
      <c r="Z27" s="173">
        <f t="shared" si="9"/>
        <v>0</v>
      </c>
      <c r="AA27" s="173">
        <f t="shared" si="9"/>
        <v>0</v>
      </c>
      <c r="AB27" s="173">
        <f t="shared" si="9"/>
        <v>0</v>
      </c>
      <c r="AC27" s="173">
        <f t="shared" si="9"/>
        <v>0</v>
      </c>
      <c r="AD27" s="173">
        <f t="shared" si="9"/>
        <v>0</v>
      </c>
      <c r="AE27" s="173">
        <f t="shared" si="9"/>
        <v>0</v>
      </c>
      <c r="AF27" s="173">
        <f t="shared" si="9"/>
        <v>0</v>
      </c>
      <c r="AG27" s="173">
        <f t="shared" si="9"/>
        <v>0</v>
      </c>
      <c r="AH27" s="173">
        <f t="shared" si="9"/>
        <v>0</v>
      </c>
      <c r="AI27" s="173">
        <f t="shared" si="9"/>
        <v>0</v>
      </c>
      <c r="AJ27" s="173">
        <f t="shared" si="9"/>
        <v>0</v>
      </c>
      <c r="AK27" s="173">
        <f t="shared" si="9"/>
        <v>0</v>
      </c>
      <c r="AL27" s="173">
        <f t="shared" si="9"/>
        <v>0</v>
      </c>
      <c r="AM27" s="173">
        <f t="shared" si="9"/>
        <v>0</v>
      </c>
      <c r="AN27" s="173">
        <f t="shared" si="9"/>
        <v>0</v>
      </c>
      <c r="AO27" s="173">
        <f t="shared" si="9"/>
        <v>0</v>
      </c>
      <c r="AP27" s="173">
        <f t="shared" si="9"/>
        <v>0</v>
      </c>
      <c r="AQ27" s="126"/>
    </row>
    <row r="28" spans="1:43" hidden="1" outlineLevel="1" x14ac:dyDescent="0.25">
      <c r="A28" s="131" t="s">
        <v>89</v>
      </c>
      <c r="B28" s="7" t="s">
        <v>65</v>
      </c>
      <c r="C28" s="173"/>
      <c r="D28" s="173">
        <f t="shared" si="8"/>
        <v>0</v>
      </c>
      <c r="E28" s="173">
        <f t="shared" si="9"/>
        <v>0</v>
      </c>
      <c r="F28" s="173">
        <f t="shared" si="9"/>
        <v>0</v>
      </c>
      <c r="G28" s="173">
        <f t="shared" si="9"/>
        <v>0</v>
      </c>
      <c r="H28" s="173">
        <f t="shared" si="9"/>
        <v>0</v>
      </c>
      <c r="I28" s="173">
        <f t="shared" si="9"/>
        <v>0</v>
      </c>
      <c r="J28" s="173">
        <f t="shared" si="9"/>
        <v>0</v>
      </c>
      <c r="K28" s="173">
        <f t="shared" si="9"/>
        <v>0</v>
      </c>
      <c r="L28" s="173">
        <f t="shared" si="9"/>
        <v>0</v>
      </c>
      <c r="M28" s="173">
        <f t="shared" si="9"/>
        <v>0</v>
      </c>
      <c r="N28" s="173">
        <f t="shared" si="9"/>
        <v>0</v>
      </c>
      <c r="O28" s="173">
        <f t="shared" si="9"/>
        <v>0</v>
      </c>
      <c r="P28" s="173">
        <f t="shared" si="9"/>
        <v>0</v>
      </c>
      <c r="Q28" s="173">
        <f t="shared" si="9"/>
        <v>0</v>
      </c>
      <c r="R28" s="173">
        <f t="shared" si="9"/>
        <v>0</v>
      </c>
      <c r="S28" s="173">
        <f t="shared" si="9"/>
        <v>0</v>
      </c>
      <c r="T28" s="173">
        <f t="shared" si="9"/>
        <v>0</v>
      </c>
      <c r="U28" s="173">
        <f t="shared" si="9"/>
        <v>0</v>
      </c>
      <c r="V28" s="173">
        <f t="shared" si="9"/>
        <v>0</v>
      </c>
      <c r="W28" s="173">
        <f t="shared" si="9"/>
        <v>0</v>
      </c>
      <c r="X28" s="173">
        <f t="shared" si="9"/>
        <v>0</v>
      </c>
      <c r="Y28" s="173">
        <f t="shared" si="9"/>
        <v>0</v>
      </c>
      <c r="Z28" s="173">
        <f t="shared" si="9"/>
        <v>0</v>
      </c>
      <c r="AA28" s="173">
        <f t="shared" si="9"/>
        <v>0</v>
      </c>
      <c r="AB28" s="173">
        <f t="shared" si="9"/>
        <v>0</v>
      </c>
      <c r="AC28" s="173">
        <f t="shared" si="9"/>
        <v>0</v>
      </c>
      <c r="AD28" s="173">
        <f t="shared" si="9"/>
        <v>0</v>
      </c>
      <c r="AE28" s="173">
        <f t="shared" si="9"/>
        <v>0</v>
      </c>
      <c r="AF28" s="173">
        <f t="shared" si="9"/>
        <v>0</v>
      </c>
      <c r="AG28" s="173">
        <f t="shared" si="9"/>
        <v>0</v>
      </c>
      <c r="AH28" s="173">
        <f t="shared" si="9"/>
        <v>0</v>
      </c>
      <c r="AI28" s="173">
        <f t="shared" si="9"/>
        <v>0</v>
      </c>
      <c r="AJ28" s="173">
        <f t="shared" si="9"/>
        <v>0</v>
      </c>
      <c r="AK28" s="173">
        <f t="shared" si="9"/>
        <v>0</v>
      </c>
      <c r="AL28" s="173">
        <f t="shared" si="9"/>
        <v>0</v>
      </c>
      <c r="AM28" s="173">
        <f t="shared" si="9"/>
        <v>0</v>
      </c>
      <c r="AN28" s="173">
        <f t="shared" si="9"/>
        <v>0</v>
      </c>
      <c r="AO28" s="173">
        <f t="shared" si="9"/>
        <v>0</v>
      </c>
      <c r="AP28" s="173">
        <f t="shared" si="9"/>
        <v>0</v>
      </c>
      <c r="AQ28" s="126"/>
    </row>
    <row r="29" spans="1:43" hidden="1" outlineLevel="1" x14ac:dyDescent="0.25">
      <c r="A29" s="131" t="s">
        <v>90</v>
      </c>
      <c r="B29" s="7" t="s">
        <v>66</v>
      </c>
      <c r="C29" s="173"/>
      <c r="D29" s="173">
        <f t="shared" si="8"/>
        <v>0</v>
      </c>
      <c r="E29" s="173">
        <f t="shared" si="9"/>
        <v>0</v>
      </c>
      <c r="F29" s="173">
        <f t="shared" si="9"/>
        <v>0</v>
      </c>
      <c r="G29" s="173">
        <f t="shared" si="9"/>
        <v>0</v>
      </c>
      <c r="H29" s="173">
        <f t="shared" si="9"/>
        <v>0</v>
      </c>
      <c r="I29" s="173">
        <f t="shared" si="9"/>
        <v>0</v>
      </c>
      <c r="J29" s="173">
        <f t="shared" si="9"/>
        <v>0</v>
      </c>
      <c r="K29" s="173">
        <f t="shared" si="9"/>
        <v>0</v>
      </c>
      <c r="L29" s="173">
        <f t="shared" si="9"/>
        <v>0</v>
      </c>
      <c r="M29" s="173">
        <f t="shared" si="9"/>
        <v>0</v>
      </c>
      <c r="N29" s="173">
        <f t="shared" si="9"/>
        <v>0</v>
      </c>
      <c r="O29" s="173">
        <f t="shared" si="9"/>
        <v>0</v>
      </c>
      <c r="P29" s="173">
        <f t="shared" si="9"/>
        <v>0</v>
      </c>
      <c r="Q29" s="173">
        <f t="shared" si="9"/>
        <v>0</v>
      </c>
      <c r="R29" s="173">
        <f t="shared" si="9"/>
        <v>0</v>
      </c>
      <c r="S29" s="173">
        <f t="shared" si="9"/>
        <v>0</v>
      </c>
      <c r="T29" s="173">
        <f t="shared" si="9"/>
        <v>0</v>
      </c>
      <c r="U29" s="173">
        <f t="shared" si="9"/>
        <v>0</v>
      </c>
      <c r="V29" s="173">
        <f t="shared" si="9"/>
        <v>0</v>
      </c>
      <c r="W29" s="173">
        <f t="shared" si="9"/>
        <v>0</v>
      </c>
      <c r="X29" s="173">
        <f t="shared" si="9"/>
        <v>0</v>
      </c>
      <c r="Y29" s="173">
        <f t="shared" si="9"/>
        <v>0</v>
      </c>
      <c r="Z29" s="173">
        <f t="shared" si="9"/>
        <v>0</v>
      </c>
      <c r="AA29" s="173">
        <f t="shared" si="9"/>
        <v>0</v>
      </c>
      <c r="AB29" s="173">
        <f t="shared" si="9"/>
        <v>0</v>
      </c>
      <c r="AC29" s="173">
        <f t="shared" si="9"/>
        <v>0</v>
      </c>
      <c r="AD29" s="173">
        <f t="shared" si="9"/>
        <v>0</v>
      </c>
      <c r="AE29" s="173">
        <f t="shared" si="9"/>
        <v>0</v>
      </c>
      <c r="AF29" s="173">
        <f t="shared" si="9"/>
        <v>0</v>
      </c>
      <c r="AG29" s="173">
        <f t="shared" si="9"/>
        <v>0</v>
      </c>
      <c r="AH29" s="173">
        <f t="shared" si="9"/>
        <v>0</v>
      </c>
      <c r="AI29" s="173">
        <f t="shared" si="9"/>
        <v>0</v>
      </c>
      <c r="AJ29" s="173">
        <f t="shared" si="9"/>
        <v>0</v>
      </c>
      <c r="AK29" s="173">
        <f t="shared" si="9"/>
        <v>0</v>
      </c>
      <c r="AL29" s="173">
        <f t="shared" si="9"/>
        <v>0</v>
      </c>
      <c r="AM29" s="173">
        <f t="shared" si="9"/>
        <v>0</v>
      </c>
      <c r="AN29" s="173">
        <f t="shared" si="9"/>
        <v>0</v>
      </c>
      <c r="AO29" s="173">
        <f t="shared" si="9"/>
        <v>0</v>
      </c>
      <c r="AP29" s="173">
        <f t="shared" si="9"/>
        <v>0</v>
      </c>
      <c r="AQ29" s="126"/>
    </row>
    <row r="30" spans="1:43" hidden="1" outlineLevel="1" x14ac:dyDescent="0.25">
      <c r="A30" s="131" t="s">
        <v>91</v>
      </c>
      <c r="B30" s="7" t="s">
        <v>67</v>
      </c>
      <c r="C30" s="173"/>
      <c r="D30" s="173">
        <f t="shared" si="8"/>
        <v>0</v>
      </c>
      <c r="E30" s="173">
        <f t="shared" si="9"/>
        <v>0</v>
      </c>
      <c r="F30" s="173">
        <f t="shared" si="9"/>
        <v>0</v>
      </c>
      <c r="G30" s="173">
        <f t="shared" si="9"/>
        <v>0</v>
      </c>
      <c r="H30" s="173">
        <f t="shared" si="9"/>
        <v>0</v>
      </c>
      <c r="I30" s="173">
        <f t="shared" si="9"/>
        <v>0</v>
      </c>
      <c r="J30" s="173">
        <f t="shared" si="9"/>
        <v>0</v>
      </c>
      <c r="K30" s="173">
        <f t="shared" si="9"/>
        <v>0</v>
      </c>
      <c r="L30" s="173">
        <f t="shared" si="9"/>
        <v>0</v>
      </c>
      <c r="M30" s="173">
        <f t="shared" si="9"/>
        <v>0</v>
      </c>
      <c r="N30" s="173">
        <f t="shared" si="9"/>
        <v>0</v>
      </c>
      <c r="O30" s="173">
        <f t="shared" si="9"/>
        <v>0</v>
      </c>
      <c r="P30" s="173">
        <f t="shared" si="9"/>
        <v>0</v>
      </c>
      <c r="Q30" s="173">
        <f t="shared" si="9"/>
        <v>0</v>
      </c>
      <c r="R30" s="173">
        <f t="shared" si="9"/>
        <v>0</v>
      </c>
      <c r="S30" s="173">
        <f t="shared" si="9"/>
        <v>0</v>
      </c>
      <c r="T30" s="173">
        <f t="shared" si="9"/>
        <v>0</v>
      </c>
      <c r="U30" s="173">
        <f t="shared" si="9"/>
        <v>0</v>
      </c>
      <c r="V30" s="173">
        <f t="shared" si="9"/>
        <v>0</v>
      </c>
      <c r="W30" s="173">
        <f t="shared" si="9"/>
        <v>0</v>
      </c>
      <c r="X30" s="173">
        <f t="shared" si="9"/>
        <v>0</v>
      </c>
      <c r="Y30" s="173">
        <f t="shared" si="9"/>
        <v>0</v>
      </c>
      <c r="Z30" s="173">
        <f t="shared" si="9"/>
        <v>0</v>
      </c>
      <c r="AA30" s="173">
        <f t="shared" si="9"/>
        <v>0</v>
      </c>
      <c r="AB30" s="173">
        <f t="shared" si="9"/>
        <v>0</v>
      </c>
      <c r="AC30" s="173">
        <f t="shared" si="9"/>
        <v>0</v>
      </c>
      <c r="AD30" s="173">
        <f t="shared" si="9"/>
        <v>0</v>
      </c>
      <c r="AE30" s="173">
        <f t="shared" si="9"/>
        <v>0</v>
      </c>
      <c r="AF30" s="173">
        <f t="shared" si="9"/>
        <v>0</v>
      </c>
      <c r="AG30" s="173">
        <f t="shared" si="9"/>
        <v>0</v>
      </c>
      <c r="AH30" s="173">
        <f t="shared" si="9"/>
        <v>0</v>
      </c>
      <c r="AI30" s="173">
        <f t="shared" si="9"/>
        <v>0</v>
      </c>
      <c r="AJ30" s="173">
        <f t="shared" si="9"/>
        <v>0</v>
      </c>
      <c r="AK30" s="173">
        <f t="shared" si="9"/>
        <v>0</v>
      </c>
      <c r="AL30" s="173">
        <f t="shared" si="9"/>
        <v>0</v>
      </c>
      <c r="AM30" s="173">
        <f t="shared" si="9"/>
        <v>0</v>
      </c>
      <c r="AN30" s="173">
        <f t="shared" si="9"/>
        <v>0</v>
      </c>
      <c r="AO30" s="173">
        <f t="shared" si="9"/>
        <v>0</v>
      </c>
      <c r="AP30" s="173">
        <f t="shared" si="9"/>
        <v>0</v>
      </c>
      <c r="AQ30" s="126"/>
    </row>
    <row r="31" spans="1:43" hidden="1" outlineLevel="1" x14ac:dyDescent="0.25">
      <c r="A31" s="131" t="s">
        <v>92</v>
      </c>
      <c r="B31" s="7" t="s">
        <v>68</v>
      </c>
      <c r="C31" s="173"/>
      <c r="D31" s="173">
        <f t="shared" si="8"/>
        <v>0</v>
      </c>
      <c r="E31" s="173">
        <f t="shared" si="9"/>
        <v>0</v>
      </c>
      <c r="F31" s="173">
        <f t="shared" si="9"/>
        <v>0</v>
      </c>
      <c r="G31" s="173">
        <f t="shared" si="9"/>
        <v>0</v>
      </c>
      <c r="H31" s="173">
        <f t="shared" si="9"/>
        <v>0</v>
      </c>
      <c r="I31" s="173">
        <f t="shared" si="9"/>
        <v>0</v>
      </c>
      <c r="J31" s="173">
        <f t="shared" si="9"/>
        <v>0</v>
      </c>
      <c r="K31" s="173">
        <f t="shared" si="9"/>
        <v>0</v>
      </c>
      <c r="L31" s="173">
        <f t="shared" si="9"/>
        <v>0</v>
      </c>
      <c r="M31" s="173">
        <f t="shared" si="9"/>
        <v>0</v>
      </c>
      <c r="N31" s="173">
        <f t="shared" si="9"/>
        <v>0</v>
      </c>
      <c r="O31" s="173">
        <f t="shared" si="9"/>
        <v>0</v>
      </c>
      <c r="P31" s="173">
        <f t="shared" si="9"/>
        <v>0</v>
      </c>
      <c r="Q31" s="173">
        <f t="shared" si="9"/>
        <v>0</v>
      </c>
      <c r="R31" s="173">
        <f t="shared" si="9"/>
        <v>0</v>
      </c>
      <c r="S31" s="173">
        <f t="shared" si="9"/>
        <v>0</v>
      </c>
      <c r="T31" s="173">
        <f t="shared" si="9"/>
        <v>0</v>
      </c>
      <c r="U31" s="173">
        <f t="shared" si="9"/>
        <v>0</v>
      </c>
      <c r="V31" s="173">
        <f t="shared" si="9"/>
        <v>0</v>
      </c>
      <c r="W31" s="173">
        <f t="shared" si="9"/>
        <v>0</v>
      </c>
      <c r="X31" s="173">
        <f t="shared" si="9"/>
        <v>0</v>
      </c>
      <c r="Y31" s="173">
        <f t="shared" si="9"/>
        <v>0</v>
      </c>
      <c r="Z31" s="173">
        <f t="shared" si="9"/>
        <v>0</v>
      </c>
      <c r="AA31" s="173">
        <f t="shared" si="9"/>
        <v>0</v>
      </c>
      <c r="AB31" s="173">
        <f t="shared" si="9"/>
        <v>0</v>
      </c>
      <c r="AC31" s="173">
        <f t="shared" si="9"/>
        <v>0</v>
      </c>
      <c r="AD31" s="173">
        <f t="shared" si="9"/>
        <v>0</v>
      </c>
      <c r="AE31" s="173">
        <f t="shared" si="9"/>
        <v>0</v>
      </c>
      <c r="AF31" s="173">
        <f t="shared" ref="AF31:AP34" si="10">AE31*1.02</f>
        <v>0</v>
      </c>
      <c r="AG31" s="173">
        <f t="shared" si="10"/>
        <v>0</v>
      </c>
      <c r="AH31" s="173">
        <f t="shared" si="10"/>
        <v>0</v>
      </c>
      <c r="AI31" s="173">
        <f t="shared" si="10"/>
        <v>0</v>
      </c>
      <c r="AJ31" s="173">
        <f t="shared" si="10"/>
        <v>0</v>
      </c>
      <c r="AK31" s="173">
        <f t="shared" si="10"/>
        <v>0</v>
      </c>
      <c r="AL31" s="173">
        <f t="shared" si="10"/>
        <v>0</v>
      </c>
      <c r="AM31" s="173">
        <f t="shared" si="10"/>
        <v>0</v>
      </c>
      <c r="AN31" s="173">
        <f t="shared" si="10"/>
        <v>0</v>
      </c>
      <c r="AO31" s="173">
        <f t="shared" si="10"/>
        <v>0</v>
      </c>
      <c r="AP31" s="173">
        <f t="shared" si="10"/>
        <v>0</v>
      </c>
      <c r="AQ31" s="126"/>
    </row>
    <row r="32" spans="1:43" hidden="1" outlineLevel="1" x14ac:dyDescent="0.25">
      <c r="A32" s="131" t="s">
        <v>93</v>
      </c>
      <c r="B32" s="7" t="s">
        <v>69</v>
      </c>
      <c r="C32" s="173"/>
      <c r="D32" s="173">
        <f t="shared" si="8"/>
        <v>0</v>
      </c>
      <c r="E32" s="173">
        <f t="shared" ref="E32:AF34" si="11">D32*1.02</f>
        <v>0</v>
      </c>
      <c r="F32" s="173">
        <f t="shared" si="11"/>
        <v>0</v>
      </c>
      <c r="G32" s="173">
        <f t="shared" si="11"/>
        <v>0</v>
      </c>
      <c r="H32" s="173">
        <f t="shared" si="11"/>
        <v>0</v>
      </c>
      <c r="I32" s="173">
        <f t="shared" si="11"/>
        <v>0</v>
      </c>
      <c r="J32" s="173">
        <f t="shared" si="11"/>
        <v>0</v>
      </c>
      <c r="K32" s="173">
        <f t="shared" si="11"/>
        <v>0</v>
      </c>
      <c r="L32" s="173">
        <f t="shared" si="11"/>
        <v>0</v>
      </c>
      <c r="M32" s="173">
        <f t="shared" si="11"/>
        <v>0</v>
      </c>
      <c r="N32" s="173">
        <f t="shared" si="11"/>
        <v>0</v>
      </c>
      <c r="O32" s="173">
        <f t="shared" si="11"/>
        <v>0</v>
      </c>
      <c r="P32" s="173">
        <f t="shared" si="11"/>
        <v>0</v>
      </c>
      <c r="Q32" s="173">
        <f t="shared" si="11"/>
        <v>0</v>
      </c>
      <c r="R32" s="173">
        <f t="shared" si="11"/>
        <v>0</v>
      </c>
      <c r="S32" s="173">
        <f t="shared" si="11"/>
        <v>0</v>
      </c>
      <c r="T32" s="173">
        <f t="shared" si="11"/>
        <v>0</v>
      </c>
      <c r="U32" s="173">
        <f t="shared" si="11"/>
        <v>0</v>
      </c>
      <c r="V32" s="173">
        <f t="shared" si="11"/>
        <v>0</v>
      </c>
      <c r="W32" s="173">
        <f t="shared" si="11"/>
        <v>0</v>
      </c>
      <c r="X32" s="173">
        <f t="shared" si="11"/>
        <v>0</v>
      </c>
      <c r="Y32" s="173">
        <f t="shared" si="11"/>
        <v>0</v>
      </c>
      <c r="Z32" s="173">
        <f t="shared" si="11"/>
        <v>0</v>
      </c>
      <c r="AA32" s="173">
        <f t="shared" si="11"/>
        <v>0</v>
      </c>
      <c r="AB32" s="173">
        <f t="shared" si="11"/>
        <v>0</v>
      </c>
      <c r="AC32" s="173">
        <f t="shared" si="11"/>
        <v>0</v>
      </c>
      <c r="AD32" s="173">
        <f t="shared" si="11"/>
        <v>0</v>
      </c>
      <c r="AE32" s="173">
        <f t="shared" si="11"/>
        <v>0</v>
      </c>
      <c r="AF32" s="173">
        <f t="shared" si="11"/>
        <v>0</v>
      </c>
      <c r="AG32" s="173">
        <f t="shared" si="10"/>
        <v>0</v>
      </c>
      <c r="AH32" s="173">
        <f t="shared" si="10"/>
        <v>0</v>
      </c>
      <c r="AI32" s="173">
        <f t="shared" si="10"/>
        <v>0</v>
      </c>
      <c r="AJ32" s="173">
        <f t="shared" si="10"/>
        <v>0</v>
      </c>
      <c r="AK32" s="173">
        <f t="shared" si="10"/>
        <v>0</v>
      </c>
      <c r="AL32" s="173">
        <f t="shared" si="10"/>
        <v>0</v>
      </c>
      <c r="AM32" s="173">
        <f t="shared" si="10"/>
        <v>0</v>
      </c>
      <c r="AN32" s="173">
        <f t="shared" si="10"/>
        <v>0</v>
      </c>
      <c r="AO32" s="173">
        <f t="shared" si="10"/>
        <v>0</v>
      </c>
      <c r="AP32" s="173">
        <f t="shared" si="10"/>
        <v>0</v>
      </c>
      <c r="AQ32" s="126"/>
    </row>
    <row r="33" spans="1:43" hidden="1" outlineLevel="1" x14ac:dyDescent="0.25">
      <c r="A33" s="131" t="s">
        <v>94</v>
      </c>
      <c r="B33" s="7" t="s">
        <v>70</v>
      </c>
      <c r="C33" s="173"/>
      <c r="D33" s="173">
        <f t="shared" si="8"/>
        <v>0</v>
      </c>
      <c r="E33" s="173">
        <f t="shared" si="11"/>
        <v>0</v>
      </c>
      <c r="F33" s="173">
        <f t="shared" si="11"/>
        <v>0</v>
      </c>
      <c r="G33" s="173">
        <f t="shared" si="11"/>
        <v>0</v>
      </c>
      <c r="H33" s="173">
        <f t="shared" si="11"/>
        <v>0</v>
      </c>
      <c r="I33" s="173">
        <f t="shared" si="11"/>
        <v>0</v>
      </c>
      <c r="J33" s="173">
        <f t="shared" si="11"/>
        <v>0</v>
      </c>
      <c r="K33" s="173">
        <f t="shared" si="11"/>
        <v>0</v>
      </c>
      <c r="L33" s="173">
        <f t="shared" si="11"/>
        <v>0</v>
      </c>
      <c r="M33" s="173">
        <f t="shared" si="11"/>
        <v>0</v>
      </c>
      <c r="N33" s="173">
        <f t="shared" si="11"/>
        <v>0</v>
      </c>
      <c r="O33" s="173">
        <f t="shared" si="11"/>
        <v>0</v>
      </c>
      <c r="P33" s="173">
        <f t="shared" si="11"/>
        <v>0</v>
      </c>
      <c r="Q33" s="173">
        <f t="shared" si="11"/>
        <v>0</v>
      </c>
      <c r="R33" s="173">
        <f t="shared" si="11"/>
        <v>0</v>
      </c>
      <c r="S33" s="173">
        <f t="shared" si="11"/>
        <v>0</v>
      </c>
      <c r="T33" s="173">
        <f t="shared" si="11"/>
        <v>0</v>
      </c>
      <c r="U33" s="173">
        <f t="shared" si="11"/>
        <v>0</v>
      </c>
      <c r="V33" s="173">
        <f t="shared" si="11"/>
        <v>0</v>
      </c>
      <c r="W33" s="173">
        <f t="shared" si="11"/>
        <v>0</v>
      </c>
      <c r="X33" s="173">
        <f t="shared" si="11"/>
        <v>0</v>
      </c>
      <c r="Y33" s="173">
        <f t="shared" si="11"/>
        <v>0</v>
      </c>
      <c r="Z33" s="173">
        <f t="shared" si="11"/>
        <v>0</v>
      </c>
      <c r="AA33" s="173">
        <f t="shared" si="11"/>
        <v>0</v>
      </c>
      <c r="AB33" s="173">
        <f t="shared" si="11"/>
        <v>0</v>
      </c>
      <c r="AC33" s="173">
        <f t="shared" si="11"/>
        <v>0</v>
      </c>
      <c r="AD33" s="173">
        <f t="shared" si="11"/>
        <v>0</v>
      </c>
      <c r="AE33" s="173">
        <f t="shared" si="11"/>
        <v>0</v>
      </c>
      <c r="AF33" s="173">
        <f t="shared" si="11"/>
        <v>0</v>
      </c>
      <c r="AG33" s="173">
        <f t="shared" si="10"/>
        <v>0</v>
      </c>
      <c r="AH33" s="173">
        <f t="shared" si="10"/>
        <v>0</v>
      </c>
      <c r="AI33" s="173">
        <f t="shared" si="10"/>
        <v>0</v>
      </c>
      <c r="AJ33" s="173">
        <f t="shared" si="10"/>
        <v>0</v>
      </c>
      <c r="AK33" s="173">
        <f t="shared" si="10"/>
        <v>0</v>
      </c>
      <c r="AL33" s="173">
        <f t="shared" si="10"/>
        <v>0</v>
      </c>
      <c r="AM33" s="173">
        <f t="shared" si="10"/>
        <v>0</v>
      </c>
      <c r="AN33" s="173">
        <f t="shared" si="10"/>
        <v>0</v>
      </c>
      <c r="AO33" s="173">
        <f t="shared" si="10"/>
        <v>0</v>
      </c>
      <c r="AP33" s="173">
        <f t="shared" si="10"/>
        <v>0</v>
      </c>
      <c r="AQ33" s="126"/>
    </row>
    <row r="34" spans="1:43" hidden="1" outlineLevel="1" x14ac:dyDescent="0.25">
      <c r="A34" s="131" t="s">
        <v>95</v>
      </c>
      <c r="B34" s="7" t="s">
        <v>71</v>
      </c>
      <c r="C34" s="173"/>
      <c r="D34" s="173">
        <f t="shared" si="8"/>
        <v>0</v>
      </c>
      <c r="E34" s="173">
        <f t="shared" si="11"/>
        <v>0</v>
      </c>
      <c r="F34" s="173">
        <f t="shared" si="11"/>
        <v>0</v>
      </c>
      <c r="G34" s="173">
        <f t="shared" si="11"/>
        <v>0</v>
      </c>
      <c r="H34" s="173">
        <f t="shared" si="11"/>
        <v>0</v>
      </c>
      <c r="I34" s="173">
        <f t="shared" si="11"/>
        <v>0</v>
      </c>
      <c r="J34" s="173">
        <f t="shared" si="11"/>
        <v>0</v>
      </c>
      <c r="K34" s="173">
        <f t="shared" si="11"/>
        <v>0</v>
      </c>
      <c r="L34" s="173">
        <f t="shared" si="11"/>
        <v>0</v>
      </c>
      <c r="M34" s="173">
        <f t="shared" si="11"/>
        <v>0</v>
      </c>
      <c r="N34" s="173">
        <f t="shared" si="11"/>
        <v>0</v>
      </c>
      <c r="O34" s="173">
        <f t="shared" si="11"/>
        <v>0</v>
      </c>
      <c r="P34" s="173">
        <f t="shared" si="11"/>
        <v>0</v>
      </c>
      <c r="Q34" s="173">
        <f t="shared" si="11"/>
        <v>0</v>
      </c>
      <c r="R34" s="173">
        <f t="shared" si="11"/>
        <v>0</v>
      </c>
      <c r="S34" s="173">
        <f t="shared" si="11"/>
        <v>0</v>
      </c>
      <c r="T34" s="173">
        <f t="shared" si="11"/>
        <v>0</v>
      </c>
      <c r="U34" s="173">
        <f t="shared" si="11"/>
        <v>0</v>
      </c>
      <c r="V34" s="173">
        <f t="shared" si="11"/>
        <v>0</v>
      </c>
      <c r="W34" s="173">
        <f t="shared" si="11"/>
        <v>0</v>
      </c>
      <c r="X34" s="173">
        <f t="shared" si="11"/>
        <v>0</v>
      </c>
      <c r="Y34" s="173">
        <f t="shared" si="11"/>
        <v>0</v>
      </c>
      <c r="Z34" s="173">
        <f t="shared" si="11"/>
        <v>0</v>
      </c>
      <c r="AA34" s="173">
        <f t="shared" si="11"/>
        <v>0</v>
      </c>
      <c r="AB34" s="173">
        <f t="shared" si="11"/>
        <v>0</v>
      </c>
      <c r="AC34" s="173">
        <f t="shared" si="11"/>
        <v>0</v>
      </c>
      <c r="AD34" s="173">
        <f t="shared" si="11"/>
        <v>0</v>
      </c>
      <c r="AE34" s="173">
        <f t="shared" si="11"/>
        <v>0</v>
      </c>
      <c r="AF34" s="173">
        <f t="shared" si="11"/>
        <v>0</v>
      </c>
      <c r="AG34" s="173">
        <f t="shared" si="10"/>
        <v>0</v>
      </c>
      <c r="AH34" s="173">
        <f t="shared" si="10"/>
        <v>0</v>
      </c>
      <c r="AI34" s="173">
        <f t="shared" si="10"/>
        <v>0</v>
      </c>
      <c r="AJ34" s="173">
        <f t="shared" si="10"/>
        <v>0</v>
      </c>
      <c r="AK34" s="173">
        <f t="shared" si="10"/>
        <v>0</v>
      </c>
      <c r="AL34" s="173">
        <f t="shared" si="10"/>
        <v>0</v>
      </c>
      <c r="AM34" s="173">
        <f t="shared" si="10"/>
        <v>0</v>
      </c>
      <c r="AN34" s="173">
        <f t="shared" si="10"/>
        <v>0</v>
      </c>
      <c r="AO34" s="173">
        <f t="shared" si="10"/>
        <v>0</v>
      </c>
      <c r="AP34" s="173">
        <f t="shared" si="10"/>
        <v>0</v>
      </c>
      <c r="AQ34" s="126"/>
    </row>
    <row r="35" spans="1:43" collapsed="1" x14ac:dyDescent="0.25">
      <c r="A35" s="133" t="s">
        <v>85</v>
      </c>
      <c r="B35" s="25" t="s">
        <v>72</v>
      </c>
      <c r="C35" s="57">
        <f>C24*0.352</f>
        <v>0</v>
      </c>
      <c r="D35" s="57">
        <f t="shared" ref="D35:AP35" si="12">D24*0.352</f>
        <v>0</v>
      </c>
      <c r="E35" s="57">
        <f t="shared" si="12"/>
        <v>0</v>
      </c>
      <c r="F35" s="57">
        <f t="shared" si="12"/>
        <v>0</v>
      </c>
      <c r="G35" s="57">
        <f t="shared" si="12"/>
        <v>0</v>
      </c>
      <c r="H35" s="57">
        <f t="shared" si="12"/>
        <v>0</v>
      </c>
      <c r="I35" s="57">
        <f t="shared" si="12"/>
        <v>0</v>
      </c>
      <c r="J35" s="57">
        <f t="shared" si="12"/>
        <v>0</v>
      </c>
      <c r="K35" s="57">
        <f t="shared" si="12"/>
        <v>0</v>
      </c>
      <c r="L35" s="57">
        <f t="shared" si="12"/>
        <v>0</v>
      </c>
      <c r="M35" s="57">
        <f t="shared" si="12"/>
        <v>0</v>
      </c>
      <c r="N35" s="57">
        <f t="shared" si="12"/>
        <v>0</v>
      </c>
      <c r="O35" s="57">
        <f t="shared" si="12"/>
        <v>0</v>
      </c>
      <c r="P35" s="57">
        <f t="shared" si="12"/>
        <v>0</v>
      </c>
      <c r="Q35" s="57">
        <f t="shared" si="12"/>
        <v>0</v>
      </c>
      <c r="R35" s="57">
        <f t="shared" si="12"/>
        <v>0</v>
      </c>
      <c r="S35" s="57">
        <f t="shared" si="12"/>
        <v>0</v>
      </c>
      <c r="T35" s="57">
        <f t="shared" si="12"/>
        <v>0</v>
      </c>
      <c r="U35" s="57">
        <f t="shared" si="12"/>
        <v>0</v>
      </c>
      <c r="V35" s="57">
        <f t="shared" si="12"/>
        <v>0</v>
      </c>
      <c r="W35" s="57">
        <f t="shared" si="12"/>
        <v>0</v>
      </c>
      <c r="X35" s="57">
        <f t="shared" si="12"/>
        <v>0</v>
      </c>
      <c r="Y35" s="57">
        <f t="shared" si="12"/>
        <v>0</v>
      </c>
      <c r="Z35" s="57">
        <f t="shared" si="12"/>
        <v>0</v>
      </c>
      <c r="AA35" s="57">
        <f t="shared" si="12"/>
        <v>0</v>
      </c>
      <c r="AB35" s="57">
        <f t="shared" si="12"/>
        <v>0</v>
      </c>
      <c r="AC35" s="57">
        <f t="shared" si="12"/>
        <v>0</v>
      </c>
      <c r="AD35" s="57">
        <f t="shared" si="12"/>
        <v>0</v>
      </c>
      <c r="AE35" s="57">
        <f t="shared" si="12"/>
        <v>0</v>
      </c>
      <c r="AF35" s="57">
        <f t="shared" si="12"/>
        <v>0</v>
      </c>
      <c r="AG35" s="57">
        <f t="shared" si="12"/>
        <v>0</v>
      </c>
      <c r="AH35" s="57">
        <f t="shared" si="12"/>
        <v>0</v>
      </c>
      <c r="AI35" s="57">
        <f t="shared" si="12"/>
        <v>0</v>
      </c>
      <c r="AJ35" s="57">
        <f t="shared" si="12"/>
        <v>0</v>
      </c>
      <c r="AK35" s="57">
        <f t="shared" si="12"/>
        <v>0</v>
      </c>
      <c r="AL35" s="57">
        <f t="shared" si="12"/>
        <v>0</v>
      </c>
      <c r="AM35" s="57">
        <f t="shared" si="12"/>
        <v>0</v>
      </c>
      <c r="AN35" s="57">
        <f t="shared" si="12"/>
        <v>0</v>
      </c>
      <c r="AO35" s="57">
        <f t="shared" si="12"/>
        <v>0</v>
      </c>
      <c r="AP35" s="57">
        <f t="shared" si="12"/>
        <v>0</v>
      </c>
      <c r="AQ35" s="126"/>
    </row>
    <row r="36" spans="1:43" x14ac:dyDescent="0.25">
      <c r="A36" s="131">
        <v>12</v>
      </c>
      <c r="B36" s="7" t="s">
        <v>24</v>
      </c>
      <c r="C36" s="173"/>
      <c r="D36" s="173">
        <f>C36*1.02</f>
        <v>0</v>
      </c>
      <c r="E36" s="173">
        <f t="shared" ref="D36:AP38" si="13">D36*1.02</f>
        <v>0</v>
      </c>
      <c r="F36" s="173">
        <f t="shared" si="13"/>
        <v>0</v>
      </c>
      <c r="G36" s="173">
        <f t="shared" si="13"/>
        <v>0</v>
      </c>
      <c r="H36" s="173">
        <f t="shared" si="13"/>
        <v>0</v>
      </c>
      <c r="I36" s="173">
        <f t="shared" si="13"/>
        <v>0</v>
      </c>
      <c r="J36" s="173">
        <f t="shared" si="13"/>
        <v>0</v>
      </c>
      <c r="K36" s="173">
        <f t="shared" si="13"/>
        <v>0</v>
      </c>
      <c r="L36" s="173">
        <f t="shared" si="13"/>
        <v>0</v>
      </c>
      <c r="M36" s="173">
        <f t="shared" si="13"/>
        <v>0</v>
      </c>
      <c r="N36" s="173">
        <f t="shared" si="13"/>
        <v>0</v>
      </c>
      <c r="O36" s="173">
        <f t="shared" si="13"/>
        <v>0</v>
      </c>
      <c r="P36" s="173">
        <f t="shared" si="13"/>
        <v>0</v>
      </c>
      <c r="Q36" s="173">
        <f t="shared" si="13"/>
        <v>0</v>
      </c>
      <c r="R36" s="173">
        <f t="shared" si="13"/>
        <v>0</v>
      </c>
      <c r="S36" s="173">
        <f t="shared" si="13"/>
        <v>0</v>
      </c>
      <c r="T36" s="173">
        <f t="shared" si="13"/>
        <v>0</v>
      </c>
      <c r="U36" s="173">
        <f t="shared" si="13"/>
        <v>0</v>
      </c>
      <c r="V36" s="173">
        <f t="shared" si="13"/>
        <v>0</v>
      </c>
      <c r="W36" s="173">
        <f t="shared" si="13"/>
        <v>0</v>
      </c>
      <c r="X36" s="173">
        <f t="shared" si="13"/>
        <v>0</v>
      </c>
      <c r="Y36" s="173">
        <f t="shared" si="13"/>
        <v>0</v>
      </c>
      <c r="Z36" s="173">
        <f t="shared" si="13"/>
        <v>0</v>
      </c>
      <c r="AA36" s="173">
        <f t="shared" si="13"/>
        <v>0</v>
      </c>
      <c r="AB36" s="173">
        <f t="shared" si="13"/>
        <v>0</v>
      </c>
      <c r="AC36" s="173">
        <f t="shared" si="13"/>
        <v>0</v>
      </c>
      <c r="AD36" s="173">
        <f t="shared" si="13"/>
        <v>0</v>
      </c>
      <c r="AE36" s="173">
        <f t="shared" si="13"/>
        <v>0</v>
      </c>
      <c r="AF36" s="173">
        <f t="shared" si="13"/>
        <v>0</v>
      </c>
      <c r="AG36" s="173">
        <f t="shared" si="13"/>
        <v>0</v>
      </c>
      <c r="AH36" s="173">
        <f t="shared" si="13"/>
        <v>0</v>
      </c>
      <c r="AI36" s="173">
        <f t="shared" si="13"/>
        <v>0</v>
      </c>
      <c r="AJ36" s="173">
        <f t="shared" si="13"/>
        <v>0</v>
      </c>
      <c r="AK36" s="173">
        <f t="shared" si="13"/>
        <v>0</v>
      </c>
      <c r="AL36" s="173">
        <f t="shared" si="13"/>
        <v>0</v>
      </c>
      <c r="AM36" s="173">
        <f t="shared" si="13"/>
        <v>0</v>
      </c>
      <c r="AN36" s="173">
        <f t="shared" si="13"/>
        <v>0</v>
      </c>
      <c r="AO36" s="173">
        <f t="shared" si="13"/>
        <v>0</v>
      </c>
      <c r="AP36" s="173">
        <f t="shared" si="13"/>
        <v>0</v>
      </c>
      <c r="AQ36" s="126"/>
    </row>
    <row r="37" spans="1:43" x14ac:dyDescent="0.25">
      <c r="A37" s="131">
        <v>13</v>
      </c>
      <c r="B37" s="7" t="s">
        <v>25</v>
      </c>
      <c r="C37" s="173"/>
      <c r="D37" s="173">
        <f>C37*1.02</f>
        <v>0</v>
      </c>
      <c r="E37" s="173">
        <f t="shared" si="13"/>
        <v>0</v>
      </c>
      <c r="F37" s="173">
        <f t="shared" si="13"/>
        <v>0</v>
      </c>
      <c r="G37" s="173">
        <f t="shared" si="13"/>
        <v>0</v>
      </c>
      <c r="H37" s="173">
        <f t="shared" si="13"/>
        <v>0</v>
      </c>
      <c r="I37" s="173">
        <f t="shared" si="13"/>
        <v>0</v>
      </c>
      <c r="J37" s="173">
        <f t="shared" si="13"/>
        <v>0</v>
      </c>
      <c r="K37" s="173">
        <f t="shared" si="13"/>
        <v>0</v>
      </c>
      <c r="L37" s="173">
        <f t="shared" si="13"/>
        <v>0</v>
      </c>
      <c r="M37" s="173">
        <f t="shared" si="13"/>
        <v>0</v>
      </c>
      <c r="N37" s="173">
        <f t="shared" si="13"/>
        <v>0</v>
      </c>
      <c r="O37" s="173">
        <f t="shared" si="13"/>
        <v>0</v>
      </c>
      <c r="P37" s="173">
        <f t="shared" si="13"/>
        <v>0</v>
      </c>
      <c r="Q37" s="173">
        <f t="shared" si="13"/>
        <v>0</v>
      </c>
      <c r="R37" s="173">
        <f t="shared" si="13"/>
        <v>0</v>
      </c>
      <c r="S37" s="173">
        <f t="shared" si="13"/>
        <v>0</v>
      </c>
      <c r="T37" s="173">
        <f t="shared" si="13"/>
        <v>0</v>
      </c>
      <c r="U37" s="173">
        <f t="shared" si="13"/>
        <v>0</v>
      </c>
      <c r="V37" s="173">
        <f t="shared" si="13"/>
        <v>0</v>
      </c>
      <c r="W37" s="173">
        <f t="shared" si="13"/>
        <v>0</v>
      </c>
      <c r="X37" s="173">
        <f t="shared" si="13"/>
        <v>0</v>
      </c>
      <c r="Y37" s="173">
        <f t="shared" si="13"/>
        <v>0</v>
      </c>
      <c r="Z37" s="173">
        <f t="shared" si="13"/>
        <v>0</v>
      </c>
      <c r="AA37" s="173">
        <f t="shared" si="13"/>
        <v>0</v>
      </c>
      <c r="AB37" s="173">
        <f t="shared" si="13"/>
        <v>0</v>
      </c>
      <c r="AC37" s="173">
        <f t="shared" si="13"/>
        <v>0</v>
      </c>
      <c r="AD37" s="173">
        <f t="shared" si="13"/>
        <v>0</v>
      </c>
      <c r="AE37" s="173">
        <f t="shared" si="13"/>
        <v>0</v>
      </c>
      <c r="AF37" s="173">
        <f t="shared" si="13"/>
        <v>0</v>
      </c>
      <c r="AG37" s="173">
        <f t="shared" si="13"/>
        <v>0</v>
      </c>
      <c r="AH37" s="173">
        <f t="shared" si="13"/>
        <v>0</v>
      </c>
      <c r="AI37" s="173">
        <f t="shared" si="13"/>
        <v>0</v>
      </c>
      <c r="AJ37" s="173">
        <f t="shared" si="13"/>
        <v>0</v>
      </c>
      <c r="AK37" s="173">
        <f t="shared" si="13"/>
        <v>0</v>
      </c>
      <c r="AL37" s="173">
        <f t="shared" si="13"/>
        <v>0</v>
      </c>
      <c r="AM37" s="173">
        <f t="shared" si="13"/>
        <v>0</v>
      </c>
      <c r="AN37" s="173">
        <f t="shared" si="13"/>
        <v>0</v>
      </c>
      <c r="AO37" s="173">
        <f t="shared" si="13"/>
        <v>0</v>
      </c>
      <c r="AP37" s="173">
        <f t="shared" si="13"/>
        <v>0</v>
      </c>
      <c r="AQ37" s="126"/>
    </row>
    <row r="38" spans="1:43" x14ac:dyDescent="0.25">
      <c r="A38" s="131">
        <v>14</v>
      </c>
      <c r="B38" s="7" t="s">
        <v>26</v>
      </c>
      <c r="C38" s="173"/>
      <c r="D38" s="173">
        <f t="shared" si="13"/>
        <v>0</v>
      </c>
      <c r="E38" s="173">
        <f t="shared" si="13"/>
        <v>0</v>
      </c>
      <c r="F38" s="173">
        <f t="shared" si="13"/>
        <v>0</v>
      </c>
      <c r="G38" s="173">
        <f t="shared" si="13"/>
        <v>0</v>
      </c>
      <c r="H38" s="173">
        <f t="shared" si="13"/>
        <v>0</v>
      </c>
      <c r="I38" s="173">
        <f t="shared" si="13"/>
        <v>0</v>
      </c>
      <c r="J38" s="173">
        <f t="shared" si="13"/>
        <v>0</v>
      </c>
      <c r="K38" s="173">
        <f t="shared" si="13"/>
        <v>0</v>
      </c>
      <c r="L38" s="173">
        <f t="shared" si="13"/>
        <v>0</v>
      </c>
      <c r="M38" s="173">
        <f t="shared" si="13"/>
        <v>0</v>
      </c>
      <c r="N38" s="173">
        <f t="shared" si="13"/>
        <v>0</v>
      </c>
      <c r="O38" s="173">
        <f t="shared" si="13"/>
        <v>0</v>
      </c>
      <c r="P38" s="173">
        <f t="shared" si="13"/>
        <v>0</v>
      </c>
      <c r="Q38" s="173">
        <f t="shared" si="13"/>
        <v>0</v>
      </c>
      <c r="R38" s="173">
        <f t="shared" si="13"/>
        <v>0</v>
      </c>
      <c r="S38" s="173">
        <f t="shared" si="13"/>
        <v>0</v>
      </c>
      <c r="T38" s="173">
        <f t="shared" si="13"/>
        <v>0</v>
      </c>
      <c r="U38" s="173">
        <f t="shared" si="13"/>
        <v>0</v>
      </c>
      <c r="V38" s="173">
        <f t="shared" si="13"/>
        <v>0</v>
      </c>
      <c r="W38" s="173">
        <f t="shared" si="13"/>
        <v>0</v>
      </c>
      <c r="X38" s="173">
        <f t="shared" si="13"/>
        <v>0</v>
      </c>
      <c r="Y38" s="173">
        <f t="shared" si="13"/>
        <v>0</v>
      </c>
      <c r="Z38" s="173">
        <f t="shared" si="13"/>
        <v>0</v>
      </c>
      <c r="AA38" s="173">
        <f t="shared" si="13"/>
        <v>0</v>
      </c>
      <c r="AB38" s="173">
        <f t="shared" si="13"/>
        <v>0</v>
      </c>
      <c r="AC38" s="173">
        <f t="shared" si="13"/>
        <v>0</v>
      </c>
      <c r="AD38" s="173">
        <f t="shared" si="13"/>
        <v>0</v>
      </c>
      <c r="AE38" s="173">
        <f t="shared" si="13"/>
        <v>0</v>
      </c>
      <c r="AF38" s="173">
        <f t="shared" si="13"/>
        <v>0</v>
      </c>
      <c r="AG38" s="173">
        <f t="shared" si="13"/>
        <v>0</v>
      </c>
      <c r="AH38" s="173">
        <f t="shared" si="13"/>
        <v>0</v>
      </c>
      <c r="AI38" s="173">
        <f t="shared" si="13"/>
        <v>0</v>
      </c>
      <c r="AJ38" s="173">
        <f t="shared" si="13"/>
        <v>0</v>
      </c>
      <c r="AK38" s="173">
        <f t="shared" si="13"/>
        <v>0</v>
      </c>
      <c r="AL38" s="173">
        <f t="shared" si="13"/>
        <v>0</v>
      </c>
      <c r="AM38" s="173">
        <f t="shared" si="13"/>
        <v>0</v>
      </c>
      <c r="AN38" s="173">
        <f t="shared" si="13"/>
        <v>0</v>
      </c>
      <c r="AO38" s="173">
        <f t="shared" si="13"/>
        <v>0</v>
      </c>
      <c r="AP38" s="173">
        <f t="shared" si="13"/>
        <v>0</v>
      </c>
      <c r="AQ38" s="126"/>
    </row>
    <row r="39" spans="1:43" x14ac:dyDescent="0.25">
      <c r="A39" s="133">
        <v>15</v>
      </c>
      <c r="B39" s="25" t="s">
        <v>27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126"/>
    </row>
    <row r="40" spans="1:43" x14ac:dyDescent="0.25">
      <c r="A40" s="131">
        <v>16</v>
      </c>
      <c r="B40" s="7" t="s">
        <v>28</v>
      </c>
      <c r="C40" s="173"/>
      <c r="D40" s="173">
        <f>C40*1.02</f>
        <v>0</v>
      </c>
      <c r="E40" s="173">
        <f t="shared" ref="E40:AP41" si="14">D40*1.02</f>
        <v>0</v>
      </c>
      <c r="F40" s="173">
        <f t="shared" si="14"/>
        <v>0</v>
      </c>
      <c r="G40" s="173">
        <f t="shared" si="14"/>
        <v>0</v>
      </c>
      <c r="H40" s="173">
        <f t="shared" si="14"/>
        <v>0</v>
      </c>
      <c r="I40" s="173">
        <f t="shared" si="14"/>
        <v>0</v>
      </c>
      <c r="J40" s="173">
        <f t="shared" si="14"/>
        <v>0</v>
      </c>
      <c r="K40" s="173">
        <f t="shared" si="14"/>
        <v>0</v>
      </c>
      <c r="L40" s="173">
        <f t="shared" si="14"/>
        <v>0</v>
      </c>
      <c r="M40" s="173">
        <f t="shared" si="14"/>
        <v>0</v>
      </c>
      <c r="N40" s="173">
        <f t="shared" si="14"/>
        <v>0</v>
      </c>
      <c r="O40" s="173">
        <f t="shared" si="14"/>
        <v>0</v>
      </c>
      <c r="P40" s="173">
        <f t="shared" si="14"/>
        <v>0</v>
      </c>
      <c r="Q40" s="173">
        <f t="shared" si="14"/>
        <v>0</v>
      </c>
      <c r="R40" s="173">
        <f t="shared" si="14"/>
        <v>0</v>
      </c>
      <c r="S40" s="173">
        <f t="shared" si="14"/>
        <v>0</v>
      </c>
      <c r="T40" s="173">
        <f t="shared" si="14"/>
        <v>0</v>
      </c>
      <c r="U40" s="173">
        <f t="shared" si="14"/>
        <v>0</v>
      </c>
      <c r="V40" s="173">
        <f t="shared" si="14"/>
        <v>0</v>
      </c>
      <c r="W40" s="173">
        <f t="shared" si="14"/>
        <v>0</v>
      </c>
      <c r="X40" s="173">
        <f t="shared" si="14"/>
        <v>0</v>
      </c>
      <c r="Y40" s="173">
        <f t="shared" si="14"/>
        <v>0</v>
      </c>
      <c r="Z40" s="173">
        <f t="shared" si="14"/>
        <v>0</v>
      </c>
      <c r="AA40" s="173">
        <f t="shared" si="14"/>
        <v>0</v>
      </c>
      <c r="AB40" s="173">
        <f t="shared" si="14"/>
        <v>0</v>
      </c>
      <c r="AC40" s="173">
        <f t="shared" si="14"/>
        <v>0</v>
      </c>
      <c r="AD40" s="173">
        <f t="shared" si="14"/>
        <v>0</v>
      </c>
      <c r="AE40" s="173">
        <f t="shared" si="14"/>
        <v>0</v>
      </c>
      <c r="AF40" s="173">
        <f t="shared" si="14"/>
        <v>0</v>
      </c>
      <c r="AG40" s="173">
        <f t="shared" si="14"/>
        <v>0</v>
      </c>
      <c r="AH40" s="173">
        <f t="shared" si="14"/>
        <v>0</v>
      </c>
      <c r="AI40" s="173">
        <f t="shared" si="14"/>
        <v>0</v>
      </c>
      <c r="AJ40" s="173">
        <f t="shared" si="14"/>
        <v>0</v>
      </c>
      <c r="AK40" s="173">
        <f t="shared" si="14"/>
        <v>0</v>
      </c>
      <c r="AL40" s="173">
        <f t="shared" si="14"/>
        <v>0</v>
      </c>
      <c r="AM40" s="173">
        <f t="shared" si="14"/>
        <v>0</v>
      </c>
      <c r="AN40" s="173">
        <f t="shared" si="14"/>
        <v>0</v>
      </c>
      <c r="AO40" s="173">
        <f t="shared" si="14"/>
        <v>0</v>
      </c>
      <c r="AP40" s="173">
        <f t="shared" si="14"/>
        <v>0</v>
      </c>
      <c r="AQ40" s="126"/>
    </row>
    <row r="41" spans="1:43" x14ac:dyDescent="0.25">
      <c r="A41" s="131">
        <v>17</v>
      </c>
      <c r="B41" s="7" t="s">
        <v>29</v>
      </c>
      <c r="C41" s="173"/>
      <c r="D41" s="173">
        <f>C41*1.02</f>
        <v>0</v>
      </c>
      <c r="E41" s="173">
        <f t="shared" si="14"/>
        <v>0</v>
      </c>
      <c r="F41" s="173">
        <f t="shared" si="14"/>
        <v>0</v>
      </c>
      <c r="G41" s="173">
        <f t="shared" si="14"/>
        <v>0</v>
      </c>
      <c r="H41" s="173">
        <f t="shared" si="14"/>
        <v>0</v>
      </c>
      <c r="I41" s="173">
        <f t="shared" si="14"/>
        <v>0</v>
      </c>
      <c r="J41" s="173">
        <f t="shared" si="14"/>
        <v>0</v>
      </c>
      <c r="K41" s="173">
        <f t="shared" si="14"/>
        <v>0</v>
      </c>
      <c r="L41" s="173">
        <f t="shared" si="14"/>
        <v>0</v>
      </c>
      <c r="M41" s="173">
        <f t="shared" si="14"/>
        <v>0</v>
      </c>
      <c r="N41" s="173">
        <f t="shared" si="14"/>
        <v>0</v>
      </c>
      <c r="O41" s="173">
        <f t="shared" si="14"/>
        <v>0</v>
      </c>
      <c r="P41" s="173">
        <f t="shared" si="14"/>
        <v>0</v>
      </c>
      <c r="Q41" s="173">
        <f t="shared" si="14"/>
        <v>0</v>
      </c>
      <c r="R41" s="173">
        <f t="shared" si="14"/>
        <v>0</v>
      </c>
      <c r="S41" s="173">
        <f t="shared" si="14"/>
        <v>0</v>
      </c>
      <c r="T41" s="173">
        <f t="shared" si="14"/>
        <v>0</v>
      </c>
      <c r="U41" s="173">
        <f t="shared" si="14"/>
        <v>0</v>
      </c>
      <c r="V41" s="173">
        <f t="shared" si="14"/>
        <v>0</v>
      </c>
      <c r="W41" s="173">
        <f t="shared" si="14"/>
        <v>0</v>
      </c>
      <c r="X41" s="173">
        <f t="shared" si="14"/>
        <v>0</v>
      </c>
      <c r="Y41" s="173">
        <f t="shared" si="14"/>
        <v>0</v>
      </c>
      <c r="Z41" s="173">
        <f t="shared" si="14"/>
        <v>0</v>
      </c>
      <c r="AA41" s="173">
        <f t="shared" si="14"/>
        <v>0</v>
      </c>
      <c r="AB41" s="173">
        <f t="shared" si="14"/>
        <v>0</v>
      </c>
      <c r="AC41" s="173">
        <f t="shared" si="14"/>
        <v>0</v>
      </c>
      <c r="AD41" s="173">
        <f t="shared" si="14"/>
        <v>0</v>
      </c>
      <c r="AE41" s="173">
        <f t="shared" si="14"/>
        <v>0</v>
      </c>
      <c r="AF41" s="173">
        <f t="shared" si="14"/>
        <v>0</v>
      </c>
      <c r="AG41" s="173">
        <f t="shared" si="14"/>
        <v>0</v>
      </c>
      <c r="AH41" s="173">
        <f t="shared" si="14"/>
        <v>0</v>
      </c>
      <c r="AI41" s="173">
        <f t="shared" si="14"/>
        <v>0</v>
      </c>
      <c r="AJ41" s="173">
        <f t="shared" si="14"/>
        <v>0</v>
      </c>
      <c r="AK41" s="173">
        <f t="shared" si="14"/>
        <v>0</v>
      </c>
      <c r="AL41" s="173">
        <f t="shared" si="14"/>
        <v>0</v>
      </c>
      <c r="AM41" s="173">
        <f t="shared" si="14"/>
        <v>0</v>
      </c>
      <c r="AN41" s="173">
        <f t="shared" si="14"/>
        <v>0</v>
      </c>
      <c r="AO41" s="173">
        <f t="shared" si="14"/>
        <v>0</v>
      </c>
      <c r="AP41" s="173">
        <f t="shared" si="14"/>
        <v>0</v>
      </c>
      <c r="AQ41" s="126"/>
    </row>
    <row r="42" spans="1:43" x14ac:dyDescent="0.25">
      <c r="A42" s="135"/>
      <c r="B42" s="23" t="s">
        <v>155</v>
      </c>
      <c r="C42" s="56">
        <f>SUM(C21,C22,C23,C36,C37,C38,C39,C40,C41)</f>
        <v>0</v>
      </c>
      <c r="D42" s="56">
        <f>SUM(D21,D22,D23,D36,D37,D38,D39,D40,D41)</f>
        <v>0</v>
      </c>
      <c r="E42" s="56">
        <f t="shared" ref="E42:AP42" si="15">SUM(E21,E22,E23,E36,E37,E38,E39,E40,E41)</f>
        <v>0</v>
      </c>
      <c r="F42" s="56">
        <f t="shared" si="15"/>
        <v>0</v>
      </c>
      <c r="G42" s="56">
        <f t="shared" si="15"/>
        <v>0</v>
      </c>
      <c r="H42" s="56">
        <f t="shared" si="15"/>
        <v>0</v>
      </c>
      <c r="I42" s="56">
        <f t="shared" si="15"/>
        <v>0</v>
      </c>
      <c r="J42" s="56">
        <f t="shared" si="15"/>
        <v>0</v>
      </c>
      <c r="K42" s="56">
        <f t="shared" si="15"/>
        <v>0</v>
      </c>
      <c r="L42" s="56">
        <f t="shared" si="15"/>
        <v>0</v>
      </c>
      <c r="M42" s="56">
        <f t="shared" si="15"/>
        <v>0</v>
      </c>
      <c r="N42" s="56">
        <f t="shared" si="15"/>
        <v>0</v>
      </c>
      <c r="O42" s="56">
        <f t="shared" si="15"/>
        <v>0</v>
      </c>
      <c r="P42" s="56">
        <f t="shared" si="15"/>
        <v>0</v>
      </c>
      <c r="Q42" s="56">
        <f t="shared" si="15"/>
        <v>0</v>
      </c>
      <c r="R42" s="56">
        <f t="shared" si="15"/>
        <v>0</v>
      </c>
      <c r="S42" s="56">
        <f t="shared" si="15"/>
        <v>0</v>
      </c>
      <c r="T42" s="56">
        <f t="shared" si="15"/>
        <v>0</v>
      </c>
      <c r="U42" s="56">
        <f t="shared" si="15"/>
        <v>0</v>
      </c>
      <c r="V42" s="56">
        <f t="shared" si="15"/>
        <v>0</v>
      </c>
      <c r="W42" s="56">
        <f t="shared" si="15"/>
        <v>0</v>
      </c>
      <c r="X42" s="56">
        <f t="shared" si="15"/>
        <v>0</v>
      </c>
      <c r="Y42" s="56">
        <f t="shared" si="15"/>
        <v>0</v>
      </c>
      <c r="Z42" s="56">
        <f t="shared" si="15"/>
        <v>0</v>
      </c>
      <c r="AA42" s="56">
        <f t="shared" si="15"/>
        <v>0</v>
      </c>
      <c r="AB42" s="56">
        <f t="shared" si="15"/>
        <v>0</v>
      </c>
      <c r="AC42" s="56">
        <f t="shared" si="15"/>
        <v>0</v>
      </c>
      <c r="AD42" s="56">
        <f t="shared" si="15"/>
        <v>0</v>
      </c>
      <c r="AE42" s="56">
        <f t="shared" si="15"/>
        <v>0</v>
      </c>
      <c r="AF42" s="56">
        <f t="shared" si="15"/>
        <v>0</v>
      </c>
      <c r="AG42" s="56">
        <f t="shared" si="15"/>
        <v>0</v>
      </c>
      <c r="AH42" s="56">
        <f t="shared" si="15"/>
        <v>0</v>
      </c>
      <c r="AI42" s="56">
        <f t="shared" si="15"/>
        <v>0</v>
      </c>
      <c r="AJ42" s="56">
        <f t="shared" si="15"/>
        <v>0</v>
      </c>
      <c r="AK42" s="56">
        <f t="shared" si="15"/>
        <v>0</v>
      </c>
      <c r="AL42" s="56">
        <f t="shared" si="15"/>
        <v>0</v>
      </c>
      <c r="AM42" s="56">
        <f t="shared" si="15"/>
        <v>0</v>
      </c>
      <c r="AN42" s="56">
        <f t="shared" si="15"/>
        <v>0</v>
      </c>
      <c r="AO42" s="56">
        <f t="shared" si="15"/>
        <v>0</v>
      </c>
      <c r="AP42" s="56">
        <f t="shared" si="15"/>
        <v>0</v>
      </c>
      <c r="AQ42" s="126"/>
    </row>
    <row r="43" spans="1:43" x14ac:dyDescent="0.25">
      <c r="A43" s="30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26"/>
    </row>
    <row r="44" spans="1:43" x14ac:dyDescent="0.25">
      <c r="A44" s="30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26"/>
    </row>
    <row r="45" spans="1:43" x14ac:dyDescent="0.25">
      <c r="A45" s="123" t="s">
        <v>97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124"/>
    </row>
    <row r="46" spans="1:43" ht="15.75" thickBot="1" x14ac:dyDescent="0.3">
      <c r="A46" s="139"/>
      <c r="B46" s="17" t="s">
        <v>133</v>
      </c>
      <c r="C46" s="17">
        <f>'Podnik A'!C6</f>
        <v>2020</v>
      </c>
      <c r="D46" s="17">
        <f>C46+1</f>
        <v>2021</v>
      </c>
      <c r="E46" s="17">
        <f t="shared" ref="E46:AP46" si="16">D46+1</f>
        <v>2022</v>
      </c>
      <c r="F46" s="17">
        <f t="shared" si="16"/>
        <v>2023</v>
      </c>
      <c r="G46" s="17">
        <f t="shared" si="16"/>
        <v>2024</v>
      </c>
      <c r="H46" s="17">
        <f t="shared" si="16"/>
        <v>2025</v>
      </c>
      <c r="I46" s="17">
        <f t="shared" si="16"/>
        <v>2026</v>
      </c>
      <c r="J46" s="17">
        <f t="shared" si="16"/>
        <v>2027</v>
      </c>
      <c r="K46" s="17">
        <f t="shared" si="16"/>
        <v>2028</v>
      </c>
      <c r="L46" s="17">
        <f t="shared" si="16"/>
        <v>2029</v>
      </c>
      <c r="M46" s="17">
        <f t="shared" si="16"/>
        <v>2030</v>
      </c>
      <c r="N46" s="17">
        <f t="shared" si="16"/>
        <v>2031</v>
      </c>
      <c r="O46" s="17">
        <f t="shared" si="16"/>
        <v>2032</v>
      </c>
      <c r="P46" s="17">
        <f t="shared" si="16"/>
        <v>2033</v>
      </c>
      <c r="Q46" s="17">
        <f t="shared" si="16"/>
        <v>2034</v>
      </c>
      <c r="R46" s="17">
        <f t="shared" si="16"/>
        <v>2035</v>
      </c>
      <c r="S46" s="17">
        <f t="shared" si="16"/>
        <v>2036</v>
      </c>
      <c r="T46" s="17">
        <f t="shared" si="16"/>
        <v>2037</v>
      </c>
      <c r="U46" s="17">
        <f t="shared" si="16"/>
        <v>2038</v>
      </c>
      <c r="V46" s="17">
        <f t="shared" si="16"/>
        <v>2039</v>
      </c>
      <c r="W46" s="17">
        <f t="shared" si="16"/>
        <v>2040</v>
      </c>
      <c r="X46" s="17">
        <f t="shared" si="16"/>
        <v>2041</v>
      </c>
      <c r="Y46" s="17">
        <f t="shared" si="16"/>
        <v>2042</v>
      </c>
      <c r="Z46" s="17">
        <f t="shared" si="16"/>
        <v>2043</v>
      </c>
      <c r="AA46" s="17">
        <f t="shared" si="16"/>
        <v>2044</v>
      </c>
      <c r="AB46" s="17">
        <f t="shared" si="16"/>
        <v>2045</v>
      </c>
      <c r="AC46" s="17">
        <f t="shared" si="16"/>
        <v>2046</v>
      </c>
      <c r="AD46" s="17">
        <f t="shared" si="16"/>
        <v>2047</v>
      </c>
      <c r="AE46" s="17">
        <f t="shared" si="16"/>
        <v>2048</v>
      </c>
      <c r="AF46" s="17">
        <f t="shared" si="16"/>
        <v>2049</v>
      </c>
      <c r="AG46" s="17">
        <f t="shared" si="16"/>
        <v>2050</v>
      </c>
      <c r="AH46" s="17">
        <f t="shared" si="16"/>
        <v>2051</v>
      </c>
      <c r="AI46" s="17">
        <f t="shared" si="16"/>
        <v>2052</v>
      </c>
      <c r="AJ46" s="17">
        <f t="shared" si="16"/>
        <v>2053</v>
      </c>
      <c r="AK46" s="17">
        <f t="shared" si="16"/>
        <v>2054</v>
      </c>
      <c r="AL46" s="17">
        <f t="shared" si="16"/>
        <v>2055</v>
      </c>
      <c r="AM46" s="17">
        <f t="shared" si="16"/>
        <v>2056</v>
      </c>
      <c r="AN46" s="17">
        <f t="shared" si="16"/>
        <v>2057</v>
      </c>
      <c r="AO46" s="17">
        <f t="shared" si="16"/>
        <v>2058</v>
      </c>
      <c r="AP46" s="17">
        <f t="shared" si="16"/>
        <v>2059</v>
      </c>
      <c r="AQ46" s="124"/>
    </row>
    <row r="47" spans="1:43" x14ac:dyDescent="0.25">
      <c r="A47" s="140"/>
      <c r="B47" s="3" t="s">
        <v>97</v>
      </c>
      <c r="C47" s="2">
        <v>1</v>
      </c>
      <c r="D47" s="2">
        <v>2</v>
      </c>
      <c r="E47" s="2">
        <v>3</v>
      </c>
      <c r="F47" s="2">
        <v>4</v>
      </c>
      <c r="G47" s="2">
        <v>5</v>
      </c>
      <c r="H47" s="2">
        <v>6</v>
      </c>
      <c r="I47" s="2">
        <v>7</v>
      </c>
      <c r="J47" s="2">
        <v>8</v>
      </c>
      <c r="K47" s="2">
        <v>9</v>
      </c>
      <c r="L47" s="2">
        <v>10</v>
      </c>
      <c r="M47" s="2">
        <v>11</v>
      </c>
      <c r="N47" s="2">
        <v>12</v>
      </c>
      <c r="O47" s="2">
        <v>13</v>
      </c>
      <c r="P47" s="2">
        <v>14</v>
      </c>
      <c r="Q47" s="2">
        <v>15</v>
      </c>
      <c r="R47" s="2">
        <v>16</v>
      </c>
      <c r="S47" s="2">
        <v>17</v>
      </c>
      <c r="T47" s="2">
        <v>18</v>
      </c>
      <c r="U47" s="2">
        <v>19</v>
      </c>
      <c r="V47" s="2">
        <v>20</v>
      </c>
      <c r="W47" s="2">
        <v>21</v>
      </c>
      <c r="X47" s="2">
        <v>22</v>
      </c>
      <c r="Y47" s="2">
        <v>23</v>
      </c>
      <c r="Z47" s="2">
        <v>24</v>
      </c>
      <c r="AA47" s="2">
        <v>25</v>
      </c>
      <c r="AB47" s="2">
        <v>26</v>
      </c>
      <c r="AC47" s="2">
        <v>27</v>
      </c>
      <c r="AD47" s="2">
        <v>28</v>
      </c>
      <c r="AE47" s="2">
        <v>29</v>
      </c>
      <c r="AF47" s="2">
        <v>30</v>
      </c>
      <c r="AG47" s="2">
        <v>31</v>
      </c>
      <c r="AH47" s="2">
        <v>32</v>
      </c>
      <c r="AI47" s="2">
        <v>33</v>
      </c>
      <c r="AJ47" s="2">
        <v>34</v>
      </c>
      <c r="AK47" s="2">
        <v>35</v>
      </c>
      <c r="AL47" s="2">
        <v>36</v>
      </c>
      <c r="AM47" s="2">
        <v>37</v>
      </c>
      <c r="AN47" s="2">
        <v>38</v>
      </c>
      <c r="AO47" s="2">
        <v>39</v>
      </c>
      <c r="AP47" s="2">
        <v>40</v>
      </c>
      <c r="AQ47" s="124"/>
    </row>
    <row r="48" spans="1:43" x14ac:dyDescent="0.25">
      <c r="A48" s="139" t="s">
        <v>98</v>
      </c>
      <c r="B48" s="42"/>
      <c r="C48" s="48">
        <f>IF('Podnik A'!C49=0,0,'Podnik A'!C30/'Podnik A'!C49)</f>
        <v>0.48514380386631467</v>
      </c>
      <c r="D48" s="48">
        <f>IF('Podnik A'!D49=0,0,'Podnik A'!D30/'Podnik A'!D49)</f>
        <v>0.44228057652452973</v>
      </c>
      <c r="E48" s="48">
        <f>IF('Podnik A'!E49=0,0,'Podnik A'!E30/'Podnik A'!E49)</f>
        <v>0.44564144005272555</v>
      </c>
      <c r="F48" s="48">
        <f>IF('Podnik A'!F49=0,0,'Podnik A'!F30/'Podnik A'!F49)</f>
        <v>0.44906715654771273</v>
      </c>
      <c r="G48" s="48">
        <f>IF('Podnik A'!G49=0,0,'Podnik A'!G30/'Podnik A'!G49)</f>
        <v>0.45256168925932289</v>
      </c>
      <c r="H48" s="48">
        <f>IF('Podnik A'!H49=0,0,'Podnik A'!H30/'Podnik A'!H49)</f>
        <v>0.45612923554609636</v>
      </c>
      <c r="I48" s="48">
        <f>IF('Podnik A'!I49=0,0,'Podnik A'!I30/'Podnik A'!I49)</f>
        <v>0.45977424389027888</v>
      </c>
      <c r="J48" s="48">
        <f>IF('Podnik A'!J49=0,0,'Podnik A'!J30/'Podnik A'!J49)</f>
        <v>0.46350143249255604</v>
      </c>
      <c r="K48" s="48">
        <f>IF('Podnik A'!K49=0,0,'Podnik A'!K30/'Podnik A'!K49)</f>
        <v>0.46339293920502406</v>
      </c>
      <c r="L48" s="48">
        <f>IF('Podnik A'!L49=0,0,'Podnik A'!L30/'Podnik A'!L49)</f>
        <v>0.46453400483355561</v>
      </c>
      <c r="M48" s="48">
        <f>IF('Podnik A'!M49=0,0,'Podnik A'!M30/'Podnik A'!M49)</f>
        <v>0.46912012832005956</v>
      </c>
      <c r="N48" s="48">
        <f>IF('Podnik A'!N49=0,0,'Podnik A'!N30/'Podnik A'!N49)</f>
        <v>0.4738354203040116</v>
      </c>
      <c r="O48" s="48">
        <f>IF('Podnik A'!O49=0,0,'Podnik A'!O30/'Podnik A'!O49)</f>
        <v>0.47455245311223437</v>
      </c>
      <c r="P48" s="48">
        <f>IF('Podnik A'!P49=0,0,'Podnik A'!P30/'Podnik A'!P49)</f>
        <v>0.47527556568421092</v>
      </c>
      <c r="Q48" s="48">
        <f>IF('Podnik A'!Q49=0,0,'Podnik A'!Q30/'Podnik A'!Q49)</f>
        <v>0.47600525880727379</v>
      </c>
      <c r="R48" s="48">
        <f>IF('Podnik A'!R49=0,0,'Podnik A'!R30/'Podnik A'!R49)</f>
        <v>0.47674204622859445</v>
      </c>
      <c r="S48" s="48">
        <f>IF('Podnik A'!S49=0,0,'Podnik A'!S30/'Podnik A'!S49)</f>
        <v>0.47748645525354594</v>
      </c>
      <c r="T48" s="48">
        <f>IF('Podnik A'!T49=0,0,'Podnik A'!T30/'Podnik A'!T49)</f>
        <v>0.47823902737373014</v>
      </c>
      <c r="U48" s="48">
        <f>IF('Podnik A'!U49=0,0,'Podnik A'!U30/'Podnik A'!U49)</f>
        <v>0.47900031892634115</v>
      </c>
      <c r="V48" s="48">
        <f>IF('Podnik A'!V49=0,0,'Podnik A'!V30/'Podnik A'!V49)</f>
        <v>0.47933698930212021</v>
      </c>
      <c r="W48" s="48">
        <f>IF('Podnik A'!W49=0,0,'Podnik A'!W30/'Podnik A'!W49)</f>
        <v>0.47933698930212032</v>
      </c>
      <c r="X48" s="48">
        <f>IF('Podnik A'!X49=0,0,'Podnik A'!X30/'Podnik A'!X49)</f>
        <v>0.47933698930212038</v>
      </c>
      <c r="Y48" s="48">
        <f>IF('Podnik A'!Y49=0,0,'Podnik A'!Y30/'Podnik A'!Y49)</f>
        <v>0.47933698930212032</v>
      </c>
      <c r="Z48" s="48">
        <f>IF('Podnik A'!Z49=0,0,'Podnik A'!Z30/'Podnik A'!Z49)</f>
        <v>0.47933698930212026</v>
      </c>
      <c r="AA48" s="48">
        <f>IF('Podnik A'!AA49=0,0,'Podnik A'!AA30/'Podnik A'!AA49)</f>
        <v>0.47933698930212026</v>
      </c>
      <c r="AB48" s="48">
        <f>IF('Podnik A'!AB49=0,0,'Podnik A'!AB30/'Podnik A'!AB49)</f>
        <v>0.47933698930212032</v>
      </c>
      <c r="AC48" s="48">
        <f>IF('Podnik A'!AC49=0,0,'Podnik A'!AC30/'Podnik A'!AC49)</f>
        <v>0.47933698930212026</v>
      </c>
      <c r="AD48" s="48">
        <f>IF('Podnik A'!AD49=0,0,'Podnik A'!AD30/'Podnik A'!AD49)</f>
        <v>0.47933698930212026</v>
      </c>
      <c r="AE48" s="48">
        <f>IF('Podnik A'!AE49=0,0,'Podnik A'!AE30/'Podnik A'!AE49)</f>
        <v>0.47933698930212015</v>
      </c>
      <c r="AF48" s="48">
        <f>IF('Podnik A'!AF49=0,0,'Podnik A'!AF30/'Podnik A'!AF49)</f>
        <v>0.47933698930212038</v>
      </c>
      <c r="AG48" s="48">
        <f>IF('Podnik A'!AG49=0,0,'Podnik A'!AG30/'Podnik A'!AG49)</f>
        <v>0.47933698930212026</v>
      </c>
      <c r="AH48" s="48">
        <f>IF('Podnik A'!AH49=0,0,'Podnik A'!AH30/'Podnik A'!AH49)</f>
        <v>0.47933698930212032</v>
      </c>
      <c r="AI48" s="48">
        <f>IF('Podnik A'!AI49=0,0,'Podnik A'!AI30/'Podnik A'!AI49)</f>
        <v>0.47933698930212032</v>
      </c>
      <c r="AJ48" s="48">
        <f>IF('Podnik A'!AJ49=0,0,'Podnik A'!AJ30/'Podnik A'!AJ49)</f>
        <v>0.47933698930212032</v>
      </c>
      <c r="AK48" s="48">
        <f>IF('Podnik A'!AK49=0,0,'Podnik A'!AK30/'Podnik A'!AK49)</f>
        <v>0.47933698930212038</v>
      </c>
      <c r="AL48" s="48">
        <f>IF('Podnik A'!AL49=0,0,'Podnik A'!AL30/'Podnik A'!AL49)</f>
        <v>0.47933698930212032</v>
      </c>
      <c r="AM48" s="48">
        <f>IF('Podnik A'!AM49=0,0,'Podnik A'!AM30/'Podnik A'!AM49)</f>
        <v>0.47933698930212026</v>
      </c>
      <c r="AN48" s="48">
        <f>IF('Podnik A'!AN49=0,0,'Podnik A'!AN30/'Podnik A'!AN49)</f>
        <v>0.47933698930212032</v>
      </c>
      <c r="AO48" s="48">
        <f>IF('Podnik A'!AO49=0,0,'Podnik A'!AO30/'Podnik A'!AO49)</f>
        <v>0.47933698930212032</v>
      </c>
      <c r="AP48" s="48">
        <f>IF('Podnik A'!AP49=0,0,'Podnik A'!AP30/'Podnik A'!AP49)</f>
        <v>0.47933698930212026</v>
      </c>
      <c r="AQ48" s="124"/>
    </row>
    <row r="49" spans="1:43" x14ac:dyDescent="0.25">
      <c r="A49" s="139" t="s">
        <v>113</v>
      </c>
      <c r="B49" s="43"/>
      <c r="C49" s="48">
        <f>IF('Podnik A'!C49=0,0,'Podnik A'!C60/'Podnik A'!C49)</f>
        <v>1.2644868177043311</v>
      </c>
      <c r="D49" s="48">
        <f>IF('Podnik A'!D49=0,0,'Podnik A'!D60/'Podnik A'!D49)</f>
        <v>1.1527673945023684</v>
      </c>
      <c r="E49" s="48">
        <f>IF('Podnik A'!E49=0,0,'Podnik A'!E60/'Podnik A'!E49)</f>
        <v>1.1615272046733705</v>
      </c>
      <c r="F49" s="48">
        <f>IF('Podnik A'!F49=0,0,'Podnik A'!F60/'Podnik A'!F49)</f>
        <v>1.1704560486874174</v>
      </c>
      <c r="G49" s="48">
        <f>IF('Podnik A'!G49=0,0,'Podnik A'!G60/'Podnik A'!G49)</f>
        <v>1.1795642564242832</v>
      </c>
      <c r="H49" s="48">
        <f>IF('Podnik A'!H49=0,0,'Podnik A'!H60/'Podnik A'!H49)</f>
        <v>1.1888627679485446</v>
      </c>
      <c r="I49" s="48">
        <f>IF('Podnik A'!I49=0,0,'Podnik A'!I60/'Podnik A'!I49)</f>
        <v>1.1983631778577497</v>
      </c>
      <c r="J49" s="48">
        <f>IF('Podnik A'!J49=0,0,'Podnik A'!J60/'Podnik A'!J49)</f>
        <v>1.2080777837480394</v>
      </c>
      <c r="K49" s="48">
        <f>IF('Podnik A'!K49=0,0,'Podnik A'!K60/'Podnik A'!K49)</f>
        <v>1.2077950050527326</v>
      </c>
      <c r="L49" s="48">
        <f>IF('Podnik A'!L49=0,0,'Podnik A'!L60/'Podnik A'!L49)</f>
        <v>1.2107690973402458</v>
      </c>
      <c r="M49" s="48">
        <f>IF('Podnik A'!M49=0,0,'Podnik A'!M60/'Podnik A'!M49)</f>
        <v>1.22272244528952</v>
      </c>
      <c r="N49" s="48">
        <f>IF('Podnik A'!N49=0,0,'Podnik A'!N60/'Podnik A'!N49)</f>
        <v>1.235012460142471</v>
      </c>
      <c r="O49" s="48">
        <f>IF('Podnik A'!O49=0,0,'Podnik A'!O60/'Podnik A'!O49)</f>
        <v>1.2368813462884622</v>
      </c>
      <c r="P49" s="48">
        <f>IF('Podnik A'!P49=0,0,'Podnik A'!P60/'Podnik A'!P49)</f>
        <v>1.2387660788310479</v>
      </c>
      <c r="Q49" s="48">
        <f>IF('Podnik A'!Q49=0,0,'Podnik A'!Q60/'Podnik A'!Q49)</f>
        <v>1.2406679630305972</v>
      </c>
      <c r="R49" s="48">
        <f>IF('Podnik A'!R49=0,0,'Podnik A'!R60/'Podnik A'!R49)</f>
        <v>1.2425883379262168</v>
      </c>
      <c r="S49" s="48">
        <f>IF('Podnik A'!S49=0,0,'Podnik A'!S60/'Podnik A'!S49)</f>
        <v>1.2445285778953346</v>
      </c>
      <c r="T49" s="48">
        <f>IF('Podnik A'!T49=0,0,'Podnik A'!T60/'Podnik A'!T49)</f>
        <v>1.2464900942905992</v>
      </c>
      <c r="U49" s="48">
        <f>IF('Podnik A'!U49=0,0,'Podnik A'!U60/'Podnik A'!U49)</f>
        <v>1.248474337158455</v>
      </c>
      <c r="V49" s="48">
        <f>IF('Podnik A'!V49=0,0,'Podnik A'!V60/'Podnik A'!V49)</f>
        <v>1.2493518403826365</v>
      </c>
      <c r="W49" s="48">
        <f>IF('Podnik A'!W49=0,0,'Podnik A'!W60/'Podnik A'!W49)</f>
        <v>1.2493518403826365</v>
      </c>
      <c r="X49" s="48">
        <f>IF('Podnik A'!X49=0,0,'Podnik A'!X60/'Podnik A'!X49)</f>
        <v>1.2493518403826367</v>
      </c>
      <c r="Y49" s="48">
        <f>IF('Podnik A'!Y49=0,0,'Podnik A'!Y60/'Podnik A'!Y49)</f>
        <v>1.2493518403826367</v>
      </c>
      <c r="Z49" s="48">
        <f>IF('Podnik A'!Z49=0,0,'Podnik A'!Z60/'Podnik A'!Z49)</f>
        <v>1.2493518403826365</v>
      </c>
      <c r="AA49" s="48">
        <f>IF('Podnik A'!AA49=0,0,'Podnik A'!AA60/'Podnik A'!AA49)</f>
        <v>1.2493518403826367</v>
      </c>
      <c r="AB49" s="48">
        <f>IF('Podnik A'!AB49=0,0,'Podnik A'!AB60/'Podnik A'!AB49)</f>
        <v>1.2493518403826369</v>
      </c>
      <c r="AC49" s="48">
        <f>IF('Podnik A'!AC49=0,0,'Podnik A'!AC60/'Podnik A'!AC49)</f>
        <v>1.2493518403826367</v>
      </c>
      <c r="AD49" s="48">
        <f>IF('Podnik A'!AD49=0,0,'Podnik A'!AD60/'Podnik A'!AD49)</f>
        <v>1.2493518403826367</v>
      </c>
      <c r="AE49" s="48">
        <f>IF('Podnik A'!AE49=0,0,'Podnik A'!AE60/'Podnik A'!AE49)</f>
        <v>1.2493518403826367</v>
      </c>
      <c r="AF49" s="48">
        <f>IF('Podnik A'!AF49=0,0,'Podnik A'!AF60/'Podnik A'!AF49)</f>
        <v>1.2493518403826369</v>
      </c>
      <c r="AG49" s="48">
        <f>IF('Podnik A'!AG49=0,0,'Podnik A'!AG60/'Podnik A'!AG49)</f>
        <v>1.2493518403826365</v>
      </c>
      <c r="AH49" s="48">
        <f>IF('Podnik A'!AH49=0,0,'Podnik A'!AH60/'Podnik A'!AH49)</f>
        <v>1.2493518403826365</v>
      </c>
      <c r="AI49" s="48">
        <f>IF('Podnik A'!AI49=0,0,'Podnik A'!AI60/'Podnik A'!AI49)</f>
        <v>1.2493518403826367</v>
      </c>
      <c r="AJ49" s="48">
        <f>IF('Podnik A'!AJ49=0,0,'Podnik A'!AJ60/'Podnik A'!AJ49)</f>
        <v>1.2493518403826365</v>
      </c>
      <c r="AK49" s="48">
        <f>IF('Podnik A'!AK49=0,0,'Podnik A'!AK60/'Podnik A'!AK49)</f>
        <v>1.2493518403826365</v>
      </c>
      <c r="AL49" s="48">
        <f>IF('Podnik A'!AL49=0,0,'Podnik A'!AL60/'Podnik A'!AL49)</f>
        <v>1.2493518403826362</v>
      </c>
      <c r="AM49" s="48">
        <f>IF('Podnik A'!AM49=0,0,'Podnik A'!AM60/'Podnik A'!AM49)</f>
        <v>1.2493518403826365</v>
      </c>
      <c r="AN49" s="48">
        <f>IF('Podnik A'!AN49=0,0,'Podnik A'!AN60/'Podnik A'!AN49)</f>
        <v>1.2493518403826365</v>
      </c>
      <c r="AO49" s="48">
        <f>IF('Podnik A'!AO49=0,0,'Podnik A'!AO60/'Podnik A'!AO49)</f>
        <v>1.2493518403826362</v>
      </c>
      <c r="AP49" s="48">
        <f>IF('Podnik A'!AP49=0,0,'Podnik A'!AP60/'Podnik A'!AP49)</f>
        <v>1.249351840382636</v>
      </c>
      <c r="AQ49" s="124"/>
    </row>
    <row r="50" spans="1:43" x14ac:dyDescent="0.25">
      <c r="A50" s="141"/>
      <c r="B50" s="44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124"/>
    </row>
    <row r="51" spans="1:43" x14ac:dyDescent="0.25">
      <c r="A51" s="142">
        <v>11</v>
      </c>
      <c r="B51" s="37" t="s">
        <v>23</v>
      </c>
      <c r="C51" s="103">
        <f>'Podnik A'!C30</f>
        <v>58893.119999999995</v>
      </c>
      <c r="D51" s="104">
        <f>'Podnik A'!D30</f>
        <v>60070.982399999994</v>
      </c>
      <c r="E51" s="104">
        <f>'Podnik A'!E30</f>
        <v>61272.402048000004</v>
      </c>
      <c r="F51" s="104">
        <f>'Podnik A'!F30</f>
        <v>62497.850088960004</v>
      </c>
      <c r="G51" s="104">
        <f>'Podnik A'!G30</f>
        <v>63747.807090739196</v>
      </c>
      <c r="H51" s="104">
        <f>'Podnik A'!H30</f>
        <v>65022.763232553996</v>
      </c>
      <c r="I51" s="104">
        <f>'Podnik A'!I30</f>
        <v>66323.218497205075</v>
      </c>
      <c r="J51" s="104">
        <f>'Podnik A'!J30</f>
        <v>67649.682867149182</v>
      </c>
      <c r="K51" s="104">
        <f>'Podnik A'!K30</f>
        <v>69002.676524492155</v>
      </c>
      <c r="L51" s="104">
        <f>'Podnik A'!L30</f>
        <v>70382.730054982007</v>
      </c>
      <c r="M51" s="104">
        <f>'Podnik A'!M30</f>
        <v>71790.384656081646</v>
      </c>
      <c r="N51" s="104">
        <f>'Podnik A'!N30</f>
        <v>73226.19234920328</v>
      </c>
      <c r="O51" s="104">
        <f>'Podnik A'!O30</f>
        <v>74690.71619618735</v>
      </c>
      <c r="P51" s="104">
        <f>'Podnik A'!P30</f>
        <v>76184.530520111104</v>
      </c>
      <c r="Q51" s="104">
        <f>'Podnik A'!Q30</f>
        <v>77708.221130513324</v>
      </c>
      <c r="R51" s="104">
        <f>'Podnik A'!R30</f>
        <v>79262.385553123604</v>
      </c>
      <c r="S51" s="104">
        <f>'Podnik A'!S30</f>
        <v>80847.633264186064</v>
      </c>
      <c r="T51" s="104">
        <f>'Podnik A'!T30</f>
        <v>82464.585929469788</v>
      </c>
      <c r="U51" s="104">
        <f>'Podnik A'!U30</f>
        <v>84113.877648059191</v>
      </c>
      <c r="V51" s="104">
        <f>'Podnik A'!V30</f>
        <v>85796.15520102036</v>
      </c>
      <c r="W51" s="104">
        <f>'Podnik A'!W30</f>
        <v>87512.078305040792</v>
      </c>
      <c r="X51" s="104">
        <f>'Podnik A'!X30</f>
        <v>89262.319871141604</v>
      </c>
      <c r="Y51" s="104">
        <f>'Podnik A'!Y30</f>
        <v>91047.566268564435</v>
      </c>
      <c r="Z51" s="104">
        <f>'Podnik A'!Z30</f>
        <v>92868.517593935729</v>
      </c>
      <c r="AA51" s="104">
        <f>'Podnik A'!AA30</f>
        <v>94725.887945814422</v>
      </c>
      <c r="AB51" s="104">
        <f>'Podnik A'!AB30</f>
        <v>96620.405704730714</v>
      </c>
      <c r="AC51" s="104">
        <f>'Podnik A'!AC30</f>
        <v>98552.813818825336</v>
      </c>
      <c r="AD51" s="104">
        <f>'Podnik A'!AD30</f>
        <v>100523.87009520184</v>
      </c>
      <c r="AE51" s="104">
        <f>'Podnik A'!AE30</f>
        <v>102534.34749710586</v>
      </c>
      <c r="AF51" s="104">
        <f>'Podnik A'!AF30</f>
        <v>104585.034447048</v>
      </c>
      <c r="AG51" s="104">
        <f>'Podnik A'!AG30</f>
        <v>106676.73513598896</v>
      </c>
      <c r="AH51" s="104">
        <f>'Podnik A'!AH30</f>
        <v>108810.26983870876</v>
      </c>
      <c r="AI51" s="104">
        <f>'Podnik A'!AI30</f>
        <v>110986.47523548291</v>
      </c>
      <c r="AJ51" s="104">
        <f>'Podnik A'!AJ30</f>
        <v>113206.20474019258</v>
      </c>
      <c r="AK51" s="104">
        <f>'Podnik A'!AK30</f>
        <v>115470.32883499644</v>
      </c>
      <c r="AL51" s="104">
        <f>'Podnik A'!AL30</f>
        <v>117779.73541169637</v>
      </c>
      <c r="AM51" s="104">
        <f>'Podnik A'!AM30</f>
        <v>120135.3301199303</v>
      </c>
      <c r="AN51" s="104">
        <f>'Podnik A'!AN30</f>
        <v>122538.03672232889</v>
      </c>
      <c r="AO51" s="104">
        <f>'Podnik A'!AO30</f>
        <v>124988.7974567755</v>
      </c>
      <c r="AP51" s="104">
        <f>'Podnik A'!AP30</f>
        <v>127488.573405911</v>
      </c>
      <c r="AQ51" s="124"/>
    </row>
    <row r="52" spans="1:43" x14ac:dyDescent="0.25">
      <c r="A52" s="142" t="s">
        <v>84</v>
      </c>
      <c r="B52" s="37" t="s">
        <v>61</v>
      </c>
      <c r="C52" s="103">
        <f>'Podnik A'!C31</f>
        <v>43560</v>
      </c>
      <c r="D52" s="104">
        <f>'Podnik A'!D31</f>
        <v>44431.199999999997</v>
      </c>
      <c r="E52" s="104">
        <f>'Podnik A'!E31</f>
        <v>45319.824000000001</v>
      </c>
      <c r="F52" s="104">
        <f>'Podnik A'!F31</f>
        <v>46226.220480000004</v>
      </c>
      <c r="G52" s="104">
        <f>'Podnik A'!G31</f>
        <v>47150.744889599999</v>
      </c>
      <c r="H52" s="104">
        <f>'Podnik A'!H31</f>
        <v>48093.759787392009</v>
      </c>
      <c r="I52" s="104">
        <f>'Podnik A'!I31</f>
        <v>49055.634983139847</v>
      </c>
      <c r="J52" s="104">
        <f>'Podnik A'!J31</f>
        <v>50036.747682802648</v>
      </c>
      <c r="K52" s="104">
        <f>'Podnik A'!K31</f>
        <v>51037.482636458692</v>
      </c>
      <c r="L52" s="104">
        <f>'Podnik A'!L31</f>
        <v>52058.232289187872</v>
      </c>
      <c r="M52" s="104">
        <f>'Podnik A'!M31</f>
        <v>53099.396934971635</v>
      </c>
      <c r="N52" s="104">
        <f>'Podnik A'!N31</f>
        <v>54161.384873671072</v>
      </c>
      <c r="O52" s="104">
        <f>'Podnik A'!O31</f>
        <v>55244.612571144491</v>
      </c>
      <c r="P52" s="104">
        <f>'Podnik A'!P31</f>
        <v>56349.504822567382</v>
      </c>
      <c r="Q52" s="104">
        <f>'Podnik A'!Q31</f>
        <v>57476.494919018733</v>
      </c>
      <c r="R52" s="104">
        <f>'Podnik A'!R31</f>
        <v>58626.024817399113</v>
      </c>
      <c r="S52" s="104">
        <f>'Podnik A'!S31</f>
        <v>59798.54531374709</v>
      </c>
      <c r="T52" s="104">
        <f>'Podnik A'!T31</f>
        <v>60994.516220022037</v>
      </c>
      <c r="U52" s="104">
        <f>'Podnik A'!U31</f>
        <v>62214.406544422483</v>
      </c>
      <c r="V52" s="104">
        <f>'Podnik A'!V31</f>
        <v>63458.694675310922</v>
      </c>
      <c r="W52" s="104">
        <f>'Podnik A'!W31</f>
        <v>64727.868568817154</v>
      </c>
      <c r="X52" s="104">
        <f>'Podnik A'!X31</f>
        <v>66022.425940193498</v>
      </c>
      <c r="Y52" s="104">
        <f>'Podnik A'!Y31</f>
        <v>67342.874458997365</v>
      </c>
      <c r="Z52" s="104">
        <f>'Podnik A'!Z31</f>
        <v>68689.731948177316</v>
      </c>
      <c r="AA52" s="104">
        <f>'Podnik A'!AA31</f>
        <v>70063.526587140848</v>
      </c>
      <c r="AB52" s="104">
        <f>'Podnik A'!AB31</f>
        <v>71464.797118883667</v>
      </c>
      <c r="AC52" s="104">
        <f>'Podnik A'!AC31</f>
        <v>72894.093061261345</v>
      </c>
      <c r="AD52" s="104">
        <f>'Podnik A'!AD31</f>
        <v>74351.974922486566</v>
      </c>
      <c r="AE52" s="104">
        <f>'Podnik A'!AE31</f>
        <v>75839.014420936292</v>
      </c>
      <c r="AF52" s="104">
        <f>'Podnik A'!AF31</f>
        <v>77355.794709355032</v>
      </c>
      <c r="AG52" s="104">
        <f>'Podnik A'!AG31</f>
        <v>78902.910603542128</v>
      </c>
      <c r="AH52" s="104">
        <f>'Podnik A'!AH31</f>
        <v>80480.968815612985</v>
      </c>
      <c r="AI52" s="104">
        <f>'Podnik A'!AI31</f>
        <v>82090.588191925228</v>
      </c>
      <c r="AJ52" s="104">
        <f>'Podnik A'!AJ31</f>
        <v>83732.399955763743</v>
      </c>
      <c r="AK52" s="104">
        <f>'Podnik A'!AK31</f>
        <v>85407.047954879032</v>
      </c>
      <c r="AL52" s="104">
        <f>'Podnik A'!AL31</f>
        <v>87115.188913976599</v>
      </c>
      <c r="AM52" s="104">
        <f>'Podnik A'!AM31</f>
        <v>88857.492692256143</v>
      </c>
      <c r="AN52" s="104">
        <f>'Podnik A'!AN31</f>
        <v>90634.642546101255</v>
      </c>
      <c r="AO52" s="104">
        <f>'Podnik A'!AO31</f>
        <v>92447.3353970233</v>
      </c>
      <c r="AP52" s="104">
        <f>'Podnik A'!AP31</f>
        <v>94296.282104963757</v>
      </c>
      <c r="AQ52" s="124"/>
    </row>
    <row r="53" spans="1:43" hidden="1" outlineLevel="1" x14ac:dyDescent="0.25">
      <c r="A53" s="143" t="s">
        <v>86</v>
      </c>
      <c r="B53" s="38" t="s">
        <v>62</v>
      </c>
      <c r="C53" s="105">
        <f>'Podnik A'!C32</f>
        <v>1000</v>
      </c>
      <c r="D53" s="106">
        <f>'Podnik A'!D32</f>
        <v>1020</v>
      </c>
      <c r="E53" s="106">
        <f>'Podnik A'!E32</f>
        <v>1040.4000000000001</v>
      </c>
      <c r="F53" s="106">
        <f>'Podnik A'!F32</f>
        <v>1061.2080000000001</v>
      </c>
      <c r="G53" s="106">
        <f>'Podnik A'!G32</f>
        <v>1082.4321600000001</v>
      </c>
      <c r="H53" s="106">
        <f>'Podnik A'!H32</f>
        <v>1104.0808032</v>
      </c>
      <c r="I53" s="106">
        <f>'Podnik A'!I32</f>
        <v>1126.1624192639999</v>
      </c>
      <c r="J53" s="106">
        <f>'Podnik A'!J32</f>
        <v>1148.68566764928</v>
      </c>
      <c r="K53" s="106">
        <f>'Podnik A'!K32</f>
        <v>1171.6593810022657</v>
      </c>
      <c r="L53" s="106">
        <f>'Podnik A'!L32</f>
        <v>1195.0925686223111</v>
      </c>
      <c r="M53" s="106">
        <f>'Podnik A'!M32</f>
        <v>1218.9944199947574</v>
      </c>
      <c r="N53" s="106">
        <f>'Podnik A'!N32</f>
        <v>1243.3743083946526</v>
      </c>
      <c r="O53" s="106">
        <f>'Podnik A'!O32</f>
        <v>1268.2417945625457</v>
      </c>
      <c r="P53" s="106">
        <f>'Podnik A'!P32</f>
        <v>1293.6066304537967</v>
      </c>
      <c r="Q53" s="106">
        <f>'Podnik A'!Q32</f>
        <v>1319.4787630628728</v>
      </c>
      <c r="R53" s="106">
        <f>'Podnik A'!R32</f>
        <v>1345.8683383241303</v>
      </c>
      <c r="S53" s="106">
        <f>'Podnik A'!S32</f>
        <v>1372.785705090613</v>
      </c>
      <c r="T53" s="106">
        <f>'Podnik A'!T32</f>
        <v>1400.2414191924252</v>
      </c>
      <c r="U53" s="106">
        <f>'Podnik A'!U32</f>
        <v>1428.2462475762736</v>
      </c>
      <c r="V53" s="106">
        <f>'Podnik A'!V32</f>
        <v>1456.811172527799</v>
      </c>
      <c r="W53" s="106">
        <f>'Podnik A'!W32</f>
        <v>1485.947395978355</v>
      </c>
      <c r="X53" s="106">
        <f>'Podnik A'!X32</f>
        <v>1515.6663438979222</v>
      </c>
      <c r="Y53" s="106">
        <f>'Podnik A'!Y32</f>
        <v>1545.9796707758805</v>
      </c>
      <c r="Z53" s="106">
        <f>'Podnik A'!Z32</f>
        <v>1576.8992641913983</v>
      </c>
      <c r="AA53" s="106">
        <f>'Podnik A'!AA32</f>
        <v>1608.4372494752263</v>
      </c>
      <c r="AB53" s="106">
        <f>'Podnik A'!AB32</f>
        <v>1640.6059944647309</v>
      </c>
      <c r="AC53" s="106">
        <f>'Podnik A'!AC32</f>
        <v>1673.4181143540254</v>
      </c>
      <c r="AD53" s="106">
        <f>'Podnik A'!AD32</f>
        <v>1706.8864766411059</v>
      </c>
      <c r="AE53" s="106">
        <f>'Podnik A'!AE32</f>
        <v>1741.024206173928</v>
      </c>
      <c r="AF53" s="106">
        <f>'Podnik A'!AF32</f>
        <v>1775.8446902974065</v>
      </c>
      <c r="AG53" s="106">
        <f>'Podnik A'!AG32</f>
        <v>1811.3615841033547</v>
      </c>
      <c r="AH53" s="106">
        <f>'Podnik A'!AH32</f>
        <v>1847.588815785422</v>
      </c>
      <c r="AI53" s="106">
        <f>'Podnik A'!AI32</f>
        <v>1884.5405921011304</v>
      </c>
      <c r="AJ53" s="106">
        <f>'Podnik A'!AJ32</f>
        <v>1922.2314039431531</v>
      </c>
      <c r="AK53" s="106">
        <f>'Podnik A'!AK32</f>
        <v>1960.6760320220162</v>
      </c>
      <c r="AL53" s="106">
        <f>'Podnik A'!AL32</f>
        <v>1999.8895526624565</v>
      </c>
      <c r="AM53" s="106">
        <f>'Podnik A'!AM32</f>
        <v>2039.8873437157056</v>
      </c>
      <c r="AN53" s="106">
        <f>'Podnik A'!AN32</f>
        <v>2080.6850905900196</v>
      </c>
      <c r="AO53" s="106">
        <f>'Podnik A'!AO32</f>
        <v>2122.2987924018203</v>
      </c>
      <c r="AP53" s="106">
        <f>'Podnik A'!AP32</f>
        <v>2164.7447682498569</v>
      </c>
      <c r="AQ53" s="124"/>
    </row>
    <row r="54" spans="1:43" hidden="1" outlineLevel="1" x14ac:dyDescent="0.25">
      <c r="A54" s="143"/>
      <c r="B54" s="38" t="s">
        <v>114</v>
      </c>
      <c r="C54" s="99">
        <f>IF(C$52&lt;&gt;0,C53/(C$52/12),0)</f>
        <v>0.27548209366391185</v>
      </c>
      <c r="D54" s="100">
        <f>IF(D$52&lt;&gt;0,D53/(D$52/12),0)</f>
        <v>0.27548209366391185</v>
      </c>
      <c r="E54" s="100">
        <f t="shared" ref="E54:AO54" si="17">IF(E$52&lt;&gt;0,E53/(E$52/12),0)</f>
        <v>0.27548209366391185</v>
      </c>
      <c r="F54" s="100">
        <f t="shared" si="17"/>
        <v>0.27548209366391185</v>
      </c>
      <c r="G54" s="100">
        <f t="shared" si="17"/>
        <v>0.27548209366391185</v>
      </c>
      <c r="H54" s="100">
        <f t="shared" si="17"/>
        <v>0.2754820936639118</v>
      </c>
      <c r="I54" s="100">
        <f t="shared" si="17"/>
        <v>0.2754820936639118</v>
      </c>
      <c r="J54" s="100">
        <f t="shared" si="17"/>
        <v>0.2754820936639118</v>
      </c>
      <c r="K54" s="100">
        <f t="shared" si="17"/>
        <v>0.27548209366391185</v>
      </c>
      <c r="L54" s="100">
        <f t="shared" si="17"/>
        <v>0.27548209366391185</v>
      </c>
      <c r="M54" s="100">
        <f t="shared" si="17"/>
        <v>0.27548209366391185</v>
      </c>
      <c r="N54" s="100">
        <f t="shared" si="17"/>
        <v>0.27548209366391185</v>
      </c>
      <c r="O54" s="100">
        <f t="shared" si="17"/>
        <v>0.2754820936639118</v>
      </c>
      <c r="P54" s="100">
        <f t="shared" si="17"/>
        <v>0.27548209366391185</v>
      </c>
      <c r="Q54" s="100">
        <f t="shared" si="17"/>
        <v>0.27548209366391191</v>
      </c>
      <c r="R54" s="100">
        <f t="shared" si="17"/>
        <v>0.27548209366391185</v>
      </c>
      <c r="S54" s="100">
        <f t="shared" si="17"/>
        <v>0.27548209366391185</v>
      </c>
      <c r="T54" s="100">
        <f t="shared" si="17"/>
        <v>0.27548209366391185</v>
      </c>
      <c r="U54" s="100">
        <f t="shared" si="17"/>
        <v>0.2754820936639118</v>
      </c>
      <c r="V54" s="100">
        <f t="shared" si="17"/>
        <v>0.27548209366391185</v>
      </c>
      <c r="W54" s="100">
        <f t="shared" si="17"/>
        <v>0.2754820936639118</v>
      </c>
      <c r="X54" s="100">
        <f t="shared" si="17"/>
        <v>0.2754820936639118</v>
      </c>
      <c r="Y54" s="100">
        <f t="shared" si="17"/>
        <v>0.27548209366391185</v>
      </c>
      <c r="Z54" s="100">
        <f t="shared" si="17"/>
        <v>0.2754820936639118</v>
      </c>
      <c r="AA54" s="100">
        <f t="shared" si="17"/>
        <v>0.27548209366391185</v>
      </c>
      <c r="AB54" s="100">
        <f t="shared" si="17"/>
        <v>0.27548209366391185</v>
      </c>
      <c r="AC54" s="100">
        <f t="shared" si="17"/>
        <v>0.27548209366391185</v>
      </c>
      <c r="AD54" s="100">
        <f t="shared" si="17"/>
        <v>0.27548209366391185</v>
      </c>
      <c r="AE54" s="100">
        <f t="shared" si="17"/>
        <v>0.27548209366391191</v>
      </c>
      <c r="AF54" s="100">
        <f t="shared" si="17"/>
        <v>0.27548209366391185</v>
      </c>
      <c r="AG54" s="100">
        <f t="shared" si="17"/>
        <v>0.27548209366391185</v>
      </c>
      <c r="AH54" s="100">
        <f t="shared" si="17"/>
        <v>0.2754820936639118</v>
      </c>
      <c r="AI54" s="100">
        <f t="shared" si="17"/>
        <v>0.27548209366391191</v>
      </c>
      <c r="AJ54" s="100">
        <f t="shared" si="17"/>
        <v>0.27548209366391185</v>
      </c>
      <c r="AK54" s="100">
        <f t="shared" si="17"/>
        <v>0.2754820936639118</v>
      </c>
      <c r="AL54" s="100">
        <f t="shared" si="17"/>
        <v>0.27548209366391185</v>
      </c>
      <c r="AM54" s="100">
        <f t="shared" si="17"/>
        <v>0.2754820936639118</v>
      </c>
      <c r="AN54" s="100">
        <f t="shared" si="17"/>
        <v>0.27548209366391185</v>
      </c>
      <c r="AO54" s="100">
        <f t="shared" si="17"/>
        <v>0.2754820936639118</v>
      </c>
      <c r="AP54" s="100">
        <f>IF(AP$52&lt;&gt;0,AP53/(AP$52/12),0)</f>
        <v>0.27548209366391185</v>
      </c>
      <c r="AQ54" s="124"/>
    </row>
    <row r="55" spans="1:43" hidden="1" outlineLevel="1" x14ac:dyDescent="0.25">
      <c r="A55" s="143"/>
      <c r="B55" s="52" t="s">
        <v>115</v>
      </c>
      <c r="C55" s="101">
        <v>0</v>
      </c>
      <c r="D55" s="102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102">
        <v>0</v>
      </c>
      <c r="R55" s="102">
        <v>0</v>
      </c>
      <c r="S55" s="102">
        <v>0</v>
      </c>
      <c r="T55" s="102">
        <v>0</v>
      </c>
      <c r="U55" s="102">
        <v>0</v>
      </c>
      <c r="V55" s="102">
        <v>0</v>
      </c>
      <c r="W55" s="102">
        <v>0</v>
      </c>
      <c r="X55" s="102">
        <v>0</v>
      </c>
      <c r="Y55" s="102">
        <v>0</v>
      </c>
      <c r="Z55" s="102">
        <v>0</v>
      </c>
      <c r="AA55" s="102">
        <v>0</v>
      </c>
      <c r="AB55" s="102">
        <v>0</v>
      </c>
      <c r="AC55" s="102">
        <v>0</v>
      </c>
      <c r="AD55" s="102">
        <v>0</v>
      </c>
      <c r="AE55" s="102">
        <v>0</v>
      </c>
      <c r="AF55" s="102">
        <v>0</v>
      </c>
      <c r="AG55" s="102">
        <v>0</v>
      </c>
      <c r="AH55" s="102">
        <v>0</v>
      </c>
      <c r="AI55" s="102">
        <v>0</v>
      </c>
      <c r="AJ55" s="102">
        <v>0</v>
      </c>
      <c r="AK55" s="102">
        <v>0</v>
      </c>
      <c r="AL55" s="102">
        <v>0</v>
      </c>
      <c r="AM55" s="102">
        <v>0</v>
      </c>
      <c r="AN55" s="102">
        <v>0</v>
      </c>
      <c r="AO55" s="102">
        <v>0</v>
      </c>
      <c r="AP55" s="102">
        <v>0</v>
      </c>
      <c r="AQ55" s="124"/>
    </row>
    <row r="56" spans="1:43" hidden="1" outlineLevel="1" x14ac:dyDescent="0.25">
      <c r="A56" s="143"/>
      <c r="B56" s="38" t="s">
        <v>116</v>
      </c>
      <c r="C56" s="103">
        <f>C53*C55</f>
        <v>0</v>
      </c>
      <c r="D56" s="104">
        <f>D53*D55</f>
        <v>0</v>
      </c>
      <c r="E56" s="104">
        <f t="shared" ref="E56:AO56" si="18">E53*E55</f>
        <v>0</v>
      </c>
      <c r="F56" s="104">
        <f t="shared" si="18"/>
        <v>0</v>
      </c>
      <c r="G56" s="104">
        <f t="shared" si="18"/>
        <v>0</v>
      </c>
      <c r="H56" s="104">
        <f t="shared" si="18"/>
        <v>0</v>
      </c>
      <c r="I56" s="104">
        <f t="shared" si="18"/>
        <v>0</v>
      </c>
      <c r="J56" s="104">
        <f t="shared" si="18"/>
        <v>0</v>
      </c>
      <c r="K56" s="104">
        <f t="shared" si="18"/>
        <v>0</v>
      </c>
      <c r="L56" s="104">
        <f t="shared" si="18"/>
        <v>0</v>
      </c>
      <c r="M56" s="104">
        <f t="shared" si="18"/>
        <v>0</v>
      </c>
      <c r="N56" s="104">
        <f t="shared" si="18"/>
        <v>0</v>
      </c>
      <c r="O56" s="104">
        <f t="shared" si="18"/>
        <v>0</v>
      </c>
      <c r="P56" s="104">
        <f t="shared" si="18"/>
        <v>0</v>
      </c>
      <c r="Q56" s="104">
        <f t="shared" si="18"/>
        <v>0</v>
      </c>
      <c r="R56" s="104">
        <f t="shared" si="18"/>
        <v>0</v>
      </c>
      <c r="S56" s="104">
        <f t="shared" si="18"/>
        <v>0</v>
      </c>
      <c r="T56" s="104">
        <f t="shared" si="18"/>
        <v>0</v>
      </c>
      <c r="U56" s="104">
        <f t="shared" si="18"/>
        <v>0</v>
      </c>
      <c r="V56" s="104">
        <f t="shared" si="18"/>
        <v>0</v>
      </c>
      <c r="W56" s="104">
        <f t="shared" si="18"/>
        <v>0</v>
      </c>
      <c r="X56" s="104">
        <f t="shared" si="18"/>
        <v>0</v>
      </c>
      <c r="Y56" s="104">
        <f t="shared" si="18"/>
        <v>0</v>
      </c>
      <c r="Z56" s="104">
        <f t="shared" si="18"/>
        <v>0</v>
      </c>
      <c r="AA56" s="104">
        <f t="shared" si="18"/>
        <v>0</v>
      </c>
      <c r="AB56" s="104">
        <f t="shared" si="18"/>
        <v>0</v>
      </c>
      <c r="AC56" s="104">
        <f t="shared" si="18"/>
        <v>0</v>
      </c>
      <c r="AD56" s="104">
        <f t="shared" si="18"/>
        <v>0</v>
      </c>
      <c r="AE56" s="104">
        <f t="shared" si="18"/>
        <v>0</v>
      </c>
      <c r="AF56" s="104">
        <f t="shared" si="18"/>
        <v>0</v>
      </c>
      <c r="AG56" s="104">
        <f t="shared" si="18"/>
        <v>0</v>
      </c>
      <c r="AH56" s="104">
        <f t="shared" si="18"/>
        <v>0</v>
      </c>
      <c r="AI56" s="104">
        <f t="shared" si="18"/>
        <v>0</v>
      </c>
      <c r="AJ56" s="104">
        <f t="shared" si="18"/>
        <v>0</v>
      </c>
      <c r="AK56" s="104">
        <f t="shared" si="18"/>
        <v>0</v>
      </c>
      <c r="AL56" s="104">
        <f t="shared" si="18"/>
        <v>0</v>
      </c>
      <c r="AM56" s="104">
        <f t="shared" si="18"/>
        <v>0</v>
      </c>
      <c r="AN56" s="104">
        <f t="shared" si="18"/>
        <v>0</v>
      </c>
      <c r="AO56" s="104">
        <f t="shared" si="18"/>
        <v>0</v>
      </c>
      <c r="AP56" s="104">
        <f>AP53*AP55</f>
        <v>0</v>
      </c>
      <c r="AQ56" s="124"/>
    </row>
    <row r="57" spans="1:43" hidden="1" outlineLevel="1" x14ac:dyDescent="0.25">
      <c r="A57" s="143" t="s">
        <v>87</v>
      </c>
      <c r="B57" s="38" t="s">
        <v>63</v>
      </c>
      <c r="C57" s="105">
        <f>'Podnik A'!C33</f>
        <v>780</v>
      </c>
      <c r="D57" s="106">
        <f>'Podnik A'!D33</f>
        <v>795.6</v>
      </c>
      <c r="E57" s="106">
        <f>'Podnik A'!E33</f>
        <v>811.51200000000006</v>
      </c>
      <c r="F57" s="106">
        <f>'Podnik A'!F33</f>
        <v>827.74224000000004</v>
      </c>
      <c r="G57" s="106">
        <f>'Podnik A'!G33</f>
        <v>844.29708480000011</v>
      </c>
      <c r="H57" s="106">
        <f>'Podnik A'!H33</f>
        <v>861.18302649600014</v>
      </c>
      <c r="I57" s="106">
        <f>'Podnik A'!I33</f>
        <v>878.40668702592018</v>
      </c>
      <c r="J57" s="106">
        <f>'Podnik A'!J33</f>
        <v>895.9748207664386</v>
      </c>
      <c r="K57" s="106">
        <f>'Podnik A'!K33</f>
        <v>913.89431718176741</v>
      </c>
      <c r="L57" s="106">
        <f>'Podnik A'!L33</f>
        <v>932.17220352540278</v>
      </c>
      <c r="M57" s="106">
        <f>'Podnik A'!M33</f>
        <v>950.81564759591083</v>
      </c>
      <c r="N57" s="106">
        <f>'Podnik A'!N33</f>
        <v>969.83196054782911</v>
      </c>
      <c r="O57" s="106">
        <f>'Podnik A'!O33</f>
        <v>989.22859975878566</v>
      </c>
      <c r="P57" s="106">
        <f>'Podnik A'!P33</f>
        <v>1009.0131717539614</v>
      </c>
      <c r="Q57" s="106">
        <f>'Podnik A'!Q33</f>
        <v>1029.1934351890407</v>
      </c>
      <c r="R57" s="106">
        <f>'Podnik A'!R33</f>
        <v>1049.7773038928215</v>
      </c>
      <c r="S57" s="106">
        <f>'Podnik A'!S33</f>
        <v>1070.772849970678</v>
      </c>
      <c r="T57" s="106">
        <f>'Podnik A'!T33</f>
        <v>1092.1883069700916</v>
      </c>
      <c r="U57" s="106">
        <f>'Podnik A'!U33</f>
        <v>1114.0320731094935</v>
      </c>
      <c r="V57" s="106">
        <f>'Podnik A'!V33</f>
        <v>1136.3127145716833</v>
      </c>
      <c r="W57" s="106">
        <f>'Podnik A'!W33</f>
        <v>1159.0389688631169</v>
      </c>
      <c r="X57" s="106">
        <f>'Podnik A'!X33</f>
        <v>1182.2197482403792</v>
      </c>
      <c r="Y57" s="106">
        <f>'Podnik A'!Y33</f>
        <v>1205.8641432051868</v>
      </c>
      <c r="Z57" s="106">
        <f>'Podnik A'!Z33</f>
        <v>1229.9814260692906</v>
      </c>
      <c r="AA57" s="106">
        <f>'Podnik A'!AA33</f>
        <v>1254.5810545906763</v>
      </c>
      <c r="AB57" s="106">
        <f>'Podnik A'!AB33</f>
        <v>1279.6726756824899</v>
      </c>
      <c r="AC57" s="106">
        <f>'Podnik A'!AC33</f>
        <v>1305.2661291961397</v>
      </c>
      <c r="AD57" s="106">
        <f>'Podnik A'!AD33</f>
        <v>1331.3714517800624</v>
      </c>
      <c r="AE57" s="106">
        <f>'Podnik A'!AE33</f>
        <v>1357.9988808156638</v>
      </c>
      <c r="AF57" s="106">
        <f>'Podnik A'!AF33</f>
        <v>1385.158858431977</v>
      </c>
      <c r="AG57" s="106">
        <f>'Podnik A'!AG33</f>
        <v>1412.8620356006165</v>
      </c>
      <c r="AH57" s="106">
        <f>'Podnik A'!AH33</f>
        <v>1441.1192763126289</v>
      </c>
      <c r="AI57" s="106">
        <f>'Podnik A'!AI33</f>
        <v>1469.9416618388816</v>
      </c>
      <c r="AJ57" s="106">
        <f>'Podnik A'!AJ33</f>
        <v>1499.3404950756592</v>
      </c>
      <c r="AK57" s="106">
        <f>'Podnik A'!AK33</f>
        <v>1529.3273049771724</v>
      </c>
      <c r="AL57" s="106">
        <f>'Podnik A'!AL33</f>
        <v>1559.9138510767159</v>
      </c>
      <c r="AM57" s="106">
        <f>'Podnik A'!AM33</f>
        <v>1591.1121280982502</v>
      </c>
      <c r="AN57" s="106">
        <f>'Podnik A'!AN33</f>
        <v>1622.9343706602153</v>
      </c>
      <c r="AO57" s="106">
        <f>'Podnik A'!AO33</f>
        <v>1655.3930580734198</v>
      </c>
      <c r="AP57" s="106">
        <f>'Podnik A'!AP33</f>
        <v>1688.5009192348882</v>
      </c>
      <c r="AQ57" s="124"/>
    </row>
    <row r="58" spans="1:43" hidden="1" outlineLevel="1" x14ac:dyDescent="0.25">
      <c r="A58" s="143"/>
      <c r="B58" s="38" t="s">
        <v>114</v>
      </c>
      <c r="C58" s="99">
        <f>IF(C$52&lt;&gt;0,C57/(C$52/12),0)</f>
        <v>0.21487603305785125</v>
      </c>
      <c r="D58" s="100">
        <f>IF(D$52&lt;&gt;0,D57/(D$52/12),0)</f>
        <v>0.21487603305785125</v>
      </c>
      <c r="E58" s="100">
        <f t="shared" ref="E58:AO58" si="19">IF(E$52&lt;&gt;0,E57/(E$52/12),0)</f>
        <v>0.21487603305785125</v>
      </c>
      <c r="F58" s="100">
        <f t="shared" si="19"/>
        <v>0.21487603305785125</v>
      </c>
      <c r="G58" s="100">
        <f t="shared" si="19"/>
        <v>0.21487603305785127</v>
      </c>
      <c r="H58" s="100">
        <f t="shared" si="19"/>
        <v>0.21487603305785125</v>
      </c>
      <c r="I58" s="100">
        <f t="shared" si="19"/>
        <v>0.21487603305785125</v>
      </c>
      <c r="J58" s="100">
        <f t="shared" si="19"/>
        <v>0.21487603305785125</v>
      </c>
      <c r="K58" s="100">
        <f t="shared" si="19"/>
        <v>0.21487603305785127</v>
      </c>
      <c r="L58" s="100">
        <f t="shared" si="19"/>
        <v>0.21487603305785127</v>
      </c>
      <c r="M58" s="100">
        <f t="shared" si="19"/>
        <v>0.21487603305785125</v>
      </c>
      <c r="N58" s="100">
        <f t="shared" si="19"/>
        <v>0.21487603305785125</v>
      </c>
      <c r="O58" s="100">
        <f t="shared" si="19"/>
        <v>0.21487603305785122</v>
      </c>
      <c r="P58" s="100">
        <f t="shared" si="19"/>
        <v>0.21487603305785125</v>
      </c>
      <c r="Q58" s="100">
        <f t="shared" si="19"/>
        <v>0.21487603305785125</v>
      </c>
      <c r="R58" s="100">
        <f t="shared" si="19"/>
        <v>0.21487603305785122</v>
      </c>
      <c r="S58" s="100">
        <f t="shared" si="19"/>
        <v>0.21487603305785122</v>
      </c>
      <c r="T58" s="100">
        <f t="shared" si="19"/>
        <v>0.21487603305785125</v>
      </c>
      <c r="U58" s="100">
        <f t="shared" si="19"/>
        <v>0.21487603305785125</v>
      </c>
      <c r="V58" s="100">
        <f t="shared" si="19"/>
        <v>0.21487603305785127</v>
      </c>
      <c r="W58" s="100">
        <f t="shared" si="19"/>
        <v>0.21487603305785122</v>
      </c>
      <c r="X58" s="100">
        <f t="shared" si="19"/>
        <v>0.21487603305785119</v>
      </c>
      <c r="Y58" s="100">
        <f t="shared" si="19"/>
        <v>0.21487603305785122</v>
      </c>
      <c r="Z58" s="100">
        <f t="shared" si="19"/>
        <v>0.21487603305785122</v>
      </c>
      <c r="AA58" s="100">
        <f t="shared" si="19"/>
        <v>0.21487603305785122</v>
      </c>
      <c r="AB58" s="100">
        <f t="shared" si="19"/>
        <v>0.21487603305785122</v>
      </c>
      <c r="AC58" s="100">
        <f t="shared" si="19"/>
        <v>0.21487603305785125</v>
      </c>
      <c r="AD58" s="100">
        <f t="shared" si="19"/>
        <v>0.21487603305785125</v>
      </c>
      <c r="AE58" s="100">
        <f t="shared" si="19"/>
        <v>0.21487603305785127</v>
      </c>
      <c r="AF58" s="100">
        <f t="shared" si="19"/>
        <v>0.21487603305785122</v>
      </c>
      <c r="AG58" s="100">
        <f t="shared" si="19"/>
        <v>0.21487603305785122</v>
      </c>
      <c r="AH58" s="100">
        <f t="shared" si="19"/>
        <v>0.21487603305785119</v>
      </c>
      <c r="AI58" s="100">
        <f t="shared" si="19"/>
        <v>0.21487603305785127</v>
      </c>
      <c r="AJ58" s="100">
        <f t="shared" si="19"/>
        <v>0.21487603305785122</v>
      </c>
      <c r="AK58" s="100">
        <f t="shared" si="19"/>
        <v>0.21487603305785119</v>
      </c>
      <c r="AL58" s="100">
        <f t="shared" si="19"/>
        <v>0.21487603305785125</v>
      </c>
      <c r="AM58" s="100">
        <f t="shared" si="19"/>
        <v>0.21487603305785119</v>
      </c>
      <c r="AN58" s="100">
        <f t="shared" si="19"/>
        <v>0.21487603305785125</v>
      </c>
      <c r="AO58" s="100">
        <f t="shared" si="19"/>
        <v>0.21487603305785122</v>
      </c>
      <c r="AP58" s="100">
        <f>IF(AP$52&lt;&gt;0,AP57/(AP$52/12),0)</f>
        <v>0.21487603305785125</v>
      </c>
      <c r="AQ58" s="124"/>
    </row>
    <row r="59" spans="1:43" hidden="1" outlineLevel="1" x14ac:dyDescent="0.25">
      <c r="A59" s="143"/>
      <c r="B59" s="52" t="s">
        <v>115</v>
      </c>
      <c r="C59" s="101">
        <v>0.2</v>
      </c>
      <c r="D59" s="102">
        <v>0.2</v>
      </c>
      <c r="E59" s="102">
        <v>0.2</v>
      </c>
      <c r="F59" s="102">
        <v>0.2</v>
      </c>
      <c r="G59" s="102">
        <v>0.2</v>
      </c>
      <c r="H59" s="102">
        <v>0.2</v>
      </c>
      <c r="I59" s="102">
        <v>0.2</v>
      </c>
      <c r="J59" s="102">
        <v>0.2</v>
      </c>
      <c r="K59" s="102">
        <v>0.2</v>
      </c>
      <c r="L59" s="102">
        <v>0.2</v>
      </c>
      <c r="M59" s="102">
        <v>0.2</v>
      </c>
      <c r="N59" s="102">
        <v>0.2</v>
      </c>
      <c r="O59" s="102">
        <v>0.2</v>
      </c>
      <c r="P59" s="102">
        <v>0.2</v>
      </c>
      <c r="Q59" s="102">
        <v>0.2</v>
      </c>
      <c r="R59" s="102">
        <v>0.2</v>
      </c>
      <c r="S59" s="102">
        <v>0.2</v>
      </c>
      <c r="T59" s="102">
        <v>0.2</v>
      </c>
      <c r="U59" s="102">
        <v>0.2</v>
      </c>
      <c r="V59" s="102">
        <v>0.2</v>
      </c>
      <c r="W59" s="102">
        <v>0.2</v>
      </c>
      <c r="X59" s="102">
        <v>0.2</v>
      </c>
      <c r="Y59" s="102">
        <v>0.2</v>
      </c>
      <c r="Z59" s="102">
        <v>0.2</v>
      </c>
      <c r="AA59" s="102">
        <v>0.2</v>
      </c>
      <c r="AB59" s="102">
        <v>0.2</v>
      </c>
      <c r="AC59" s="102">
        <v>0.2</v>
      </c>
      <c r="AD59" s="102">
        <v>0.2</v>
      </c>
      <c r="AE59" s="102">
        <v>0.2</v>
      </c>
      <c r="AF59" s="102">
        <v>0.2</v>
      </c>
      <c r="AG59" s="102">
        <v>0.2</v>
      </c>
      <c r="AH59" s="102">
        <v>0.2</v>
      </c>
      <c r="AI59" s="102">
        <v>0.2</v>
      </c>
      <c r="AJ59" s="102">
        <v>0.2</v>
      </c>
      <c r="AK59" s="102">
        <v>0.2</v>
      </c>
      <c r="AL59" s="102">
        <v>0.2</v>
      </c>
      <c r="AM59" s="102">
        <v>0.2</v>
      </c>
      <c r="AN59" s="102">
        <v>0.2</v>
      </c>
      <c r="AO59" s="102">
        <v>0.2</v>
      </c>
      <c r="AP59" s="102">
        <v>0.2</v>
      </c>
      <c r="AQ59" s="124"/>
    </row>
    <row r="60" spans="1:43" hidden="1" outlineLevel="1" x14ac:dyDescent="0.25">
      <c r="A60" s="143"/>
      <c r="B60" s="38" t="s">
        <v>116</v>
      </c>
      <c r="C60" s="103">
        <f>C57*C59</f>
        <v>156</v>
      </c>
      <c r="D60" s="104">
        <f>D57*D59</f>
        <v>159.12</v>
      </c>
      <c r="E60" s="104">
        <f t="shared" ref="E60:AO60" si="20">E57*E59</f>
        <v>162.30240000000003</v>
      </c>
      <c r="F60" s="104">
        <f t="shared" si="20"/>
        <v>165.54844800000001</v>
      </c>
      <c r="G60" s="104">
        <f t="shared" si="20"/>
        <v>168.85941696000003</v>
      </c>
      <c r="H60" s="104">
        <f t="shared" si="20"/>
        <v>172.23660529920005</v>
      </c>
      <c r="I60" s="104">
        <f t="shared" si="20"/>
        <v>175.68133740518405</v>
      </c>
      <c r="J60" s="104">
        <f t="shared" si="20"/>
        <v>179.19496415328774</v>
      </c>
      <c r="K60" s="104">
        <f t="shared" si="20"/>
        <v>182.7788634363535</v>
      </c>
      <c r="L60" s="104">
        <f t="shared" si="20"/>
        <v>186.43444070508056</v>
      </c>
      <c r="M60" s="104">
        <f t="shared" si="20"/>
        <v>190.16312951918218</v>
      </c>
      <c r="N60" s="104">
        <f t="shared" si="20"/>
        <v>193.96639210956585</v>
      </c>
      <c r="O60" s="104">
        <f t="shared" si="20"/>
        <v>197.84571995175713</v>
      </c>
      <c r="P60" s="104">
        <f t="shared" si="20"/>
        <v>201.80263435079229</v>
      </c>
      <c r="Q60" s="104">
        <f t="shared" si="20"/>
        <v>205.83868703780814</v>
      </c>
      <c r="R60" s="104">
        <f t="shared" si="20"/>
        <v>209.95546077856432</v>
      </c>
      <c r="S60" s="104">
        <f t="shared" si="20"/>
        <v>214.15456999413561</v>
      </c>
      <c r="T60" s="104">
        <f t="shared" si="20"/>
        <v>218.43766139401833</v>
      </c>
      <c r="U60" s="104">
        <f t="shared" si="20"/>
        <v>222.80641462189871</v>
      </c>
      <c r="V60" s="104">
        <f t="shared" si="20"/>
        <v>227.26254291433668</v>
      </c>
      <c r="W60" s="104">
        <f t="shared" si="20"/>
        <v>231.8077937726234</v>
      </c>
      <c r="X60" s="104">
        <f t="shared" si="20"/>
        <v>236.44394964807586</v>
      </c>
      <c r="Y60" s="104">
        <f t="shared" si="20"/>
        <v>241.17282864103737</v>
      </c>
      <c r="Z60" s="104">
        <f t="shared" si="20"/>
        <v>245.99628521385813</v>
      </c>
      <c r="AA60" s="104">
        <f t="shared" si="20"/>
        <v>250.91621091813528</v>
      </c>
      <c r="AB60" s="104">
        <f t="shared" si="20"/>
        <v>255.93453513649797</v>
      </c>
      <c r="AC60" s="104">
        <f t="shared" si="20"/>
        <v>261.05322583922793</v>
      </c>
      <c r="AD60" s="104">
        <f t="shared" si="20"/>
        <v>266.2742903560125</v>
      </c>
      <c r="AE60" s="104">
        <f t="shared" si="20"/>
        <v>271.59977616313279</v>
      </c>
      <c r="AF60" s="104">
        <f t="shared" si="20"/>
        <v>277.03177168639542</v>
      </c>
      <c r="AG60" s="104">
        <f t="shared" si="20"/>
        <v>282.57240712012333</v>
      </c>
      <c r="AH60" s="104">
        <f t="shared" si="20"/>
        <v>288.22385526252577</v>
      </c>
      <c r="AI60" s="104">
        <f t="shared" si="20"/>
        <v>293.98833236777631</v>
      </c>
      <c r="AJ60" s="104">
        <f t="shared" si="20"/>
        <v>299.86809901513186</v>
      </c>
      <c r="AK60" s="104">
        <f t="shared" si="20"/>
        <v>305.86546099543449</v>
      </c>
      <c r="AL60" s="104">
        <f t="shared" si="20"/>
        <v>311.98277021534318</v>
      </c>
      <c r="AM60" s="104">
        <f t="shared" si="20"/>
        <v>318.22242561965004</v>
      </c>
      <c r="AN60" s="104">
        <f t="shared" si="20"/>
        <v>324.58687413204308</v>
      </c>
      <c r="AO60" s="104">
        <f t="shared" si="20"/>
        <v>331.07861161468395</v>
      </c>
      <c r="AP60" s="104">
        <f>AP57*AP59</f>
        <v>337.70018384697767</v>
      </c>
      <c r="AQ60" s="124"/>
    </row>
    <row r="61" spans="1:43" hidden="1" outlineLevel="1" x14ac:dyDescent="0.25">
      <c r="A61" s="143" t="s">
        <v>88</v>
      </c>
      <c r="B61" s="38" t="s">
        <v>64</v>
      </c>
      <c r="C61" s="105">
        <f>'Podnik A'!C34</f>
        <v>650</v>
      </c>
      <c r="D61" s="106">
        <f>'Podnik A'!D34</f>
        <v>663</v>
      </c>
      <c r="E61" s="106">
        <f>'Podnik A'!E34</f>
        <v>676.26</v>
      </c>
      <c r="F61" s="106">
        <f>'Podnik A'!F34</f>
        <v>689.78520000000003</v>
      </c>
      <c r="G61" s="106">
        <f>'Podnik A'!G34</f>
        <v>703.58090400000003</v>
      </c>
      <c r="H61" s="106">
        <f>'Podnik A'!H34</f>
        <v>717.65252208000004</v>
      </c>
      <c r="I61" s="106">
        <f>'Podnik A'!I34</f>
        <v>732.00557252160002</v>
      </c>
      <c r="J61" s="106">
        <f>'Podnik A'!J34</f>
        <v>746.64568397203197</v>
      </c>
      <c r="K61" s="106">
        <f>'Podnik A'!K34</f>
        <v>761.57859765147259</v>
      </c>
      <c r="L61" s="106">
        <f>'Podnik A'!L34</f>
        <v>776.81016960450211</v>
      </c>
      <c r="M61" s="106">
        <f>'Podnik A'!M34</f>
        <v>792.34637299659221</v>
      </c>
      <c r="N61" s="106">
        <f>'Podnik A'!N34</f>
        <v>808.19330045652407</v>
      </c>
      <c r="O61" s="106">
        <f>'Podnik A'!O34</f>
        <v>824.35716646565459</v>
      </c>
      <c r="P61" s="106">
        <f>'Podnik A'!P34</f>
        <v>840.84430979496767</v>
      </c>
      <c r="Q61" s="106">
        <f>'Podnik A'!Q34</f>
        <v>857.66119599086699</v>
      </c>
      <c r="R61" s="106">
        <f>'Podnik A'!R34</f>
        <v>874.81441991068436</v>
      </c>
      <c r="S61" s="106">
        <f>'Podnik A'!S34</f>
        <v>892.31070830889803</v>
      </c>
      <c r="T61" s="106">
        <f>'Podnik A'!T34</f>
        <v>910.15692247507604</v>
      </c>
      <c r="U61" s="106">
        <f>'Podnik A'!U34</f>
        <v>928.36006092457762</v>
      </c>
      <c r="V61" s="106">
        <f>'Podnik A'!V34</f>
        <v>946.92726214306924</v>
      </c>
      <c r="W61" s="106">
        <f>'Podnik A'!W34</f>
        <v>965.86580738593068</v>
      </c>
      <c r="X61" s="106">
        <f>'Podnik A'!X34</f>
        <v>985.18312353364934</v>
      </c>
      <c r="Y61" s="106">
        <f>'Podnik A'!Y34</f>
        <v>1004.8867860043223</v>
      </c>
      <c r="Z61" s="106">
        <f>'Podnik A'!Z34</f>
        <v>1024.9845217244088</v>
      </c>
      <c r="AA61" s="106">
        <f>'Podnik A'!AA34</f>
        <v>1045.484212158897</v>
      </c>
      <c r="AB61" s="106">
        <f>'Podnik A'!AB34</f>
        <v>1066.3938964020749</v>
      </c>
      <c r="AC61" s="106">
        <f>'Podnik A'!AC34</f>
        <v>1087.7217743301164</v>
      </c>
      <c r="AD61" s="106">
        <f>'Podnik A'!AD34</f>
        <v>1109.4762098167189</v>
      </c>
      <c r="AE61" s="106">
        <f>'Podnik A'!AE34</f>
        <v>1131.6657340130532</v>
      </c>
      <c r="AF61" s="106">
        <f>'Podnik A'!AF34</f>
        <v>1154.2990486933143</v>
      </c>
      <c r="AG61" s="106">
        <f>'Podnik A'!AG34</f>
        <v>1177.3850296671806</v>
      </c>
      <c r="AH61" s="106">
        <f>'Podnik A'!AH34</f>
        <v>1200.9327302605243</v>
      </c>
      <c r="AI61" s="106">
        <f>'Podnik A'!AI34</f>
        <v>1224.9513848657348</v>
      </c>
      <c r="AJ61" s="106">
        <f>'Podnik A'!AJ34</f>
        <v>1249.4504125630494</v>
      </c>
      <c r="AK61" s="106">
        <f>'Podnik A'!AK34</f>
        <v>1274.4394208143106</v>
      </c>
      <c r="AL61" s="106">
        <f>'Podnik A'!AL34</f>
        <v>1299.9282092305968</v>
      </c>
      <c r="AM61" s="106">
        <f>'Podnik A'!AM34</f>
        <v>1325.9267734152088</v>
      </c>
      <c r="AN61" s="106">
        <f>'Podnik A'!AN34</f>
        <v>1352.445308883513</v>
      </c>
      <c r="AO61" s="106">
        <f>'Podnik A'!AO34</f>
        <v>1379.4942150611832</v>
      </c>
      <c r="AP61" s="106">
        <f>'Podnik A'!AP34</f>
        <v>1407.084099362407</v>
      </c>
      <c r="AQ61" s="124"/>
    </row>
    <row r="62" spans="1:43" hidden="1" outlineLevel="1" x14ac:dyDescent="0.25">
      <c r="A62" s="143"/>
      <c r="B62" s="38" t="s">
        <v>114</v>
      </c>
      <c r="C62" s="99">
        <f>IF(C$52&lt;&gt;0,C61/(C$52/12),0)</f>
        <v>0.1790633608815427</v>
      </c>
      <c r="D62" s="100">
        <f>IF(D$52&lt;&gt;0,D61/(D$52/12),0)</f>
        <v>0.1790633608815427</v>
      </c>
      <c r="E62" s="100">
        <f t="shared" ref="E62:AO62" si="21">IF(E$52&lt;&gt;0,E61/(E$52/12),0)</f>
        <v>0.1790633608815427</v>
      </c>
      <c r="F62" s="100">
        <f t="shared" si="21"/>
        <v>0.1790633608815427</v>
      </c>
      <c r="G62" s="100">
        <f t="shared" si="21"/>
        <v>0.17906336088154273</v>
      </c>
      <c r="H62" s="100">
        <f t="shared" si="21"/>
        <v>0.17906336088154268</v>
      </c>
      <c r="I62" s="100">
        <f t="shared" si="21"/>
        <v>0.17906336088154268</v>
      </c>
      <c r="J62" s="100">
        <f t="shared" si="21"/>
        <v>0.17906336088154265</v>
      </c>
      <c r="K62" s="100">
        <f t="shared" si="21"/>
        <v>0.17906336088154268</v>
      </c>
      <c r="L62" s="100">
        <f t="shared" si="21"/>
        <v>0.17906336088154268</v>
      </c>
      <c r="M62" s="100">
        <f t="shared" si="21"/>
        <v>0.17906336088154268</v>
      </c>
      <c r="N62" s="100">
        <f t="shared" si="21"/>
        <v>0.17906336088154265</v>
      </c>
      <c r="O62" s="100">
        <f t="shared" si="21"/>
        <v>0.17906336088154265</v>
      </c>
      <c r="P62" s="100">
        <f t="shared" si="21"/>
        <v>0.17906336088154268</v>
      </c>
      <c r="Q62" s="100">
        <f t="shared" si="21"/>
        <v>0.17906336088154265</v>
      </c>
      <c r="R62" s="100">
        <f t="shared" si="21"/>
        <v>0.17906336088154265</v>
      </c>
      <c r="S62" s="100">
        <f t="shared" si="21"/>
        <v>0.17906336088154265</v>
      </c>
      <c r="T62" s="100">
        <f t="shared" si="21"/>
        <v>0.17906336088154265</v>
      </c>
      <c r="U62" s="100">
        <f t="shared" si="21"/>
        <v>0.17906336088154265</v>
      </c>
      <c r="V62" s="100">
        <f t="shared" si="21"/>
        <v>0.1790633608815427</v>
      </c>
      <c r="W62" s="100">
        <f t="shared" si="21"/>
        <v>0.17906336088154268</v>
      </c>
      <c r="X62" s="100">
        <f t="shared" si="21"/>
        <v>0.17906336088154265</v>
      </c>
      <c r="Y62" s="100">
        <f t="shared" si="21"/>
        <v>0.17906336088154268</v>
      </c>
      <c r="Z62" s="100">
        <f t="shared" si="21"/>
        <v>0.17906336088154265</v>
      </c>
      <c r="AA62" s="100">
        <f t="shared" si="21"/>
        <v>0.1790633608815427</v>
      </c>
      <c r="AB62" s="100">
        <f t="shared" si="21"/>
        <v>0.17906336088154268</v>
      </c>
      <c r="AC62" s="100">
        <f t="shared" si="21"/>
        <v>0.1790633608815427</v>
      </c>
      <c r="AD62" s="100">
        <f t="shared" si="21"/>
        <v>0.17906336088154273</v>
      </c>
      <c r="AE62" s="100">
        <f t="shared" si="21"/>
        <v>0.17906336088154273</v>
      </c>
      <c r="AF62" s="100">
        <f t="shared" si="21"/>
        <v>0.1790633608815427</v>
      </c>
      <c r="AG62" s="100">
        <f t="shared" si="21"/>
        <v>0.1790633608815427</v>
      </c>
      <c r="AH62" s="100">
        <f t="shared" si="21"/>
        <v>0.17906336088154268</v>
      </c>
      <c r="AI62" s="100">
        <f t="shared" si="21"/>
        <v>0.17906336088154273</v>
      </c>
      <c r="AJ62" s="100">
        <f t="shared" si="21"/>
        <v>0.1790633608815427</v>
      </c>
      <c r="AK62" s="100">
        <f t="shared" si="21"/>
        <v>0.17906336088154268</v>
      </c>
      <c r="AL62" s="100">
        <f t="shared" si="21"/>
        <v>0.17906336088154273</v>
      </c>
      <c r="AM62" s="100">
        <f t="shared" si="21"/>
        <v>0.1790633608815427</v>
      </c>
      <c r="AN62" s="100">
        <f t="shared" si="21"/>
        <v>0.17906336088154273</v>
      </c>
      <c r="AO62" s="100">
        <f t="shared" si="21"/>
        <v>0.17906336088154268</v>
      </c>
      <c r="AP62" s="100">
        <f>IF(AP$52&lt;&gt;0,AP61/(AP$52/12),0)</f>
        <v>0.1790633608815427</v>
      </c>
      <c r="AQ62" s="124"/>
    </row>
    <row r="63" spans="1:43" hidden="1" outlineLevel="1" x14ac:dyDescent="0.25">
      <c r="A63" s="143"/>
      <c r="B63" s="52" t="s">
        <v>115</v>
      </c>
      <c r="C63" s="101">
        <v>0.1</v>
      </c>
      <c r="D63" s="102">
        <v>0.1</v>
      </c>
      <c r="E63" s="102">
        <v>0.1</v>
      </c>
      <c r="F63" s="102">
        <v>0.1</v>
      </c>
      <c r="G63" s="102">
        <v>0.1</v>
      </c>
      <c r="H63" s="102">
        <v>0.1</v>
      </c>
      <c r="I63" s="102">
        <v>0.1</v>
      </c>
      <c r="J63" s="102">
        <v>0.1</v>
      </c>
      <c r="K63" s="102">
        <v>0.1</v>
      </c>
      <c r="L63" s="102">
        <v>0.1</v>
      </c>
      <c r="M63" s="102">
        <v>0.1</v>
      </c>
      <c r="N63" s="102">
        <v>0.1</v>
      </c>
      <c r="O63" s="102">
        <v>0.1</v>
      </c>
      <c r="P63" s="102">
        <v>0.1</v>
      </c>
      <c r="Q63" s="102">
        <v>0.1</v>
      </c>
      <c r="R63" s="102">
        <v>0.1</v>
      </c>
      <c r="S63" s="102">
        <v>0.1</v>
      </c>
      <c r="T63" s="102">
        <v>0.1</v>
      </c>
      <c r="U63" s="102">
        <v>0.1</v>
      </c>
      <c r="V63" s="102">
        <v>0.1</v>
      </c>
      <c r="W63" s="102">
        <v>0.1</v>
      </c>
      <c r="X63" s="102">
        <v>0.1</v>
      </c>
      <c r="Y63" s="102">
        <v>0.1</v>
      </c>
      <c r="Z63" s="102">
        <v>0.1</v>
      </c>
      <c r="AA63" s="102">
        <v>0.1</v>
      </c>
      <c r="AB63" s="102">
        <v>0.1</v>
      </c>
      <c r="AC63" s="102">
        <v>0.1</v>
      </c>
      <c r="AD63" s="102">
        <v>0.1</v>
      </c>
      <c r="AE63" s="102">
        <v>0.1</v>
      </c>
      <c r="AF63" s="102">
        <v>0.1</v>
      </c>
      <c r="AG63" s="102">
        <v>0.1</v>
      </c>
      <c r="AH63" s="102">
        <v>0.1</v>
      </c>
      <c r="AI63" s="102">
        <v>0.1</v>
      </c>
      <c r="AJ63" s="102">
        <v>0.1</v>
      </c>
      <c r="AK63" s="102">
        <v>0.1</v>
      </c>
      <c r="AL63" s="102">
        <v>0.1</v>
      </c>
      <c r="AM63" s="102">
        <v>0.1</v>
      </c>
      <c r="AN63" s="102">
        <v>0.1</v>
      </c>
      <c r="AO63" s="102">
        <v>0.1</v>
      </c>
      <c r="AP63" s="102">
        <v>0.1</v>
      </c>
      <c r="AQ63" s="124"/>
    </row>
    <row r="64" spans="1:43" hidden="1" outlineLevel="1" x14ac:dyDescent="0.25">
      <c r="A64" s="143"/>
      <c r="B64" s="38" t="s">
        <v>116</v>
      </c>
      <c r="C64" s="103">
        <f>C61*C63</f>
        <v>65</v>
      </c>
      <c r="D64" s="104">
        <f>D61*D63</f>
        <v>66.3</v>
      </c>
      <c r="E64" s="104">
        <f t="shared" ref="E64:AO64" si="22">E61*E63</f>
        <v>67.626000000000005</v>
      </c>
      <c r="F64" s="104">
        <f t="shared" si="22"/>
        <v>68.978520000000003</v>
      </c>
      <c r="G64" s="104">
        <f t="shared" si="22"/>
        <v>70.358090400000009</v>
      </c>
      <c r="H64" s="104">
        <f t="shared" si="22"/>
        <v>71.765252208000007</v>
      </c>
      <c r="I64" s="104">
        <f t="shared" si="22"/>
        <v>73.20055725216001</v>
      </c>
      <c r="J64" s="104">
        <f t="shared" si="22"/>
        <v>74.664568397203197</v>
      </c>
      <c r="K64" s="104">
        <f t="shared" si="22"/>
        <v>76.157859765147265</v>
      </c>
      <c r="L64" s="104">
        <f t="shared" si="22"/>
        <v>77.681016960450222</v>
      </c>
      <c r="M64" s="104">
        <f t="shared" si="22"/>
        <v>79.234637299659227</v>
      </c>
      <c r="N64" s="104">
        <f t="shared" si="22"/>
        <v>80.819330045652407</v>
      </c>
      <c r="O64" s="104">
        <f t="shared" si="22"/>
        <v>82.435716646565467</v>
      </c>
      <c r="P64" s="104">
        <f t="shared" si="22"/>
        <v>84.084430979496773</v>
      </c>
      <c r="Q64" s="104">
        <f t="shared" si="22"/>
        <v>85.766119599086707</v>
      </c>
      <c r="R64" s="104">
        <f t="shared" si="22"/>
        <v>87.481441991068436</v>
      </c>
      <c r="S64" s="104">
        <f t="shared" si="22"/>
        <v>89.231070830889806</v>
      </c>
      <c r="T64" s="104">
        <f t="shared" si="22"/>
        <v>91.015692247507616</v>
      </c>
      <c r="U64" s="104">
        <f t="shared" si="22"/>
        <v>92.836006092457765</v>
      </c>
      <c r="V64" s="104">
        <f t="shared" si="22"/>
        <v>94.69272621430693</v>
      </c>
      <c r="W64" s="104">
        <f t="shared" si="22"/>
        <v>96.586580738593071</v>
      </c>
      <c r="X64" s="104">
        <f t="shared" si="22"/>
        <v>98.518312353364934</v>
      </c>
      <c r="Y64" s="104">
        <f t="shared" si="22"/>
        <v>100.48867860043224</v>
      </c>
      <c r="Z64" s="104">
        <f t="shared" si="22"/>
        <v>102.49845217244088</v>
      </c>
      <c r="AA64" s="104">
        <f t="shared" si="22"/>
        <v>104.5484212158897</v>
      </c>
      <c r="AB64" s="104">
        <f t="shared" si="22"/>
        <v>106.6393896402075</v>
      </c>
      <c r="AC64" s="104">
        <f t="shared" si="22"/>
        <v>108.77217743301165</v>
      </c>
      <c r="AD64" s="104">
        <f t="shared" si="22"/>
        <v>110.94762098167189</v>
      </c>
      <c r="AE64" s="104">
        <f t="shared" si="22"/>
        <v>113.16657340130533</v>
      </c>
      <c r="AF64" s="104">
        <f t="shared" si="22"/>
        <v>115.42990486933144</v>
      </c>
      <c r="AG64" s="104">
        <f t="shared" si="22"/>
        <v>117.73850296671806</v>
      </c>
      <c r="AH64" s="104">
        <f t="shared" si="22"/>
        <v>120.09327302605243</v>
      </c>
      <c r="AI64" s="104">
        <f t="shared" si="22"/>
        <v>122.49513848657348</v>
      </c>
      <c r="AJ64" s="104">
        <f t="shared" si="22"/>
        <v>124.94504125630495</v>
      </c>
      <c r="AK64" s="104">
        <f t="shared" si="22"/>
        <v>127.44394208143106</v>
      </c>
      <c r="AL64" s="104">
        <f t="shared" si="22"/>
        <v>129.9928209230597</v>
      </c>
      <c r="AM64" s="104">
        <f t="shared" si="22"/>
        <v>132.5926773415209</v>
      </c>
      <c r="AN64" s="104">
        <f t="shared" si="22"/>
        <v>135.24453088835131</v>
      </c>
      <c r="AO64" s="104">
        <f t="shared" si="22"/>
        <v>137.94942150611834</v>
      </c>
      <c r="AP64" s="104">
        <f>AP61*AP63</f>
        <v>140.70840993624071</v>
      </c>
      <c r="AQ64" s="124"/>
    </row>
    <row r="65" spans="1:43" hidden="1" outlineLevel="1" x14ac:dyDescent="0.25">
      <c r="A65" s="143" t="s">
        <v>89</v>
      </c>
      <c r="B65" s="38" t="s">
        <v>65</v>
      </c>
      <c r="C65" s="105">
        <f>'Podnik A'!C35</f>
        <v>600</v>
      </c>
      <c r="D65" s="106">
        <f>'Podnik A'!D35</f>
        <v>612</v>
      </c>
      <c r="E65" s="106">
        <f>'Podnik A'!E35</f>
        <v>624.24</v>
      </c>
      <c r="F65" s="106">
        <f>'Podnik A'!F35</f>
        <v>636.72480000000007</v>
      </c>
      <c r="G65" s="106">
        <f>'Podnik A'!G35</f>
        <v>649.45929600000011</v>
      </c>
      <c r="H65" s="106">
        <f>'Podnik A'!H35</f>
        <v>662.44848192000018</v>
      </c>
      <c r="I65" s="106">
        <f>'Podnik A'!I35</f>
        <v>675.69745155840019</v>
      </c>
      <c r="J65" s="106">
        <f>'Podnik A'!J35</f>
        <v>689.21140058956826</v>
      </c>
      <c r="K65" s="106">
        <f>'Podnik A'!K35</f>
        <v>702.99562860135961</v>
      </c>
      <c r="L65" s="106">
        <f>'Podnik A'!L35</f>
        <v>717.05554117338681</v>
      </c>
      <c r="M65" s="106">
        <f>'Podnik A'!M35</f>
        <v>731.39665199685453</v>
      </c>
      <c r="N65" s="106">
        <f>'Podnik A'!N35</f>
        <v>746.02458503679168</v>
      </c>
      <c r="O65" s="106">
        <f>'Podnik A'!O35</f>
        <v>760.94507673752753</v>
      </c>
      <c r="P65" s="106">
        <f>'Podnik A'!P35</f>
        <v>776.16397827227809</v>
      </c>
      <c r="Q65" s="106">
        <f>'Podnik A'!Q35</f>
        <v>791.68725783772368</v>
      </c>
      <c r="R65" s="106">
        <f>'Podnik A'!R35</f>
        <v>807.52100299447818</v>
      </c>
      <c r="S65" s="106">
        <f>'Podnik A'!S35</f>
        <v>823.67142305436778</v>
      </c>
      <c r="T65" s="106">
        <f>'Podnik A'!T35</f>
        <v>840.14485151545512</v>
      </c>
      <c r="U65" s="106">
        <f>'Podnik A'!U35</f>
        <v>856.94774854576428</v>
      </c>
      <c r="V65" s="106">
        <f>'Podnik A'!V35</f>
        <v>874.08670351667956</v>
      </c>
      <c r="W65" s="106">
        <f>'Podnik A'!W35</f>
        <v>891.56843758701314</v>
      </c>
      <c r="X65" s="106">
        <f>'Podnik A'!X35</f>
        <v>909.39980633875336</v>
      </c>
      <c r="Y65" s="106">
        <f>'Podnik A'!Y35</f>
        <v>927.5878024655284</v>
      </c>
      <c r="Z65" s="106">
        <f>'Podnik A'!Z35</f>
        <v>946.139558514839</v>
      </c>
      <c r="AA65" s="106">
        <f>'Podnik A'!AA35</f>
        <v>965.06234968513581</v>
      </c>
      <c r="AB65" s="106">
        <f>'Podnik A'!AB35</f>
        <v>984.36359667883858</v>
      </c>
      <c r="AC65" s="106">
        <f>'Podnik A'!AC35</f>
        <v>1004.0508686124153</v>
      </c>
      <c r="AD65" s="106">
        <f>'Podnik A'!AD35</f>
        <v>1024.1318859846638</v>
      </c>
      <c r="AE65" s="106">
        <f>'Podnik A'!AE35</f>
        <v>1044.614523704357</v>
      </c>
      <c r="AF65" s="106">
        <f>'Podnik A'!AF35</f>
        <v>1065.5068141784441</v>
      </c>
      <c r="AG65" s="106">
        <f>'Podnik A'!AG35</f>
        <v>1086.816950462013</v>
      </c>
      <c r="AH65" s="106">
        <f>'Podnik A'!AH35</f>
        <v>1108.5532894712533</v>
      </c>
      <c r="AI65" s="106">
        <f>'Podnik A'!AI35</f>
        <v>1130.7243552606783</v>
      </c>
      <c r="AJ65" s="106">
        <f>'Podnik A'!AJ35</f>
        <v>1153.3388423658919</v>
      </c>
      <c r="AK65" s="106">
        <f>'Podnik A'!AK35</f>
        <v>1176.4056192132098</v>
      </c>
      <c r="AL65" s="106">
        <f>'Podnik A'!AL35</f>
        <v>1199.933731597474</v>
      </c>
      <c r="AM65" s="106">
        <f>'Podnik A'!AM35</f>
        <v>1223.9324062294236</v>
      </c>
      <c r="AN65" s="106">
        <f>'Podnik A'!AN35</f>
        <v>1248.4110543540121</v>
      </c>
      <c r="AO65" s="106">
        <f>'Podnik A'!AO35</f>
        <v>1273.3792754410924</v>
      </c>
      <c r="AP65" s="106">
        <f>'Podnik A'!AP35</f>
        <v>1298.8468609499143</v>
      </c>
      <c r="AQ65" s="124"/>
    </row>
    <row r="66" spans="1:43" hidden="1" outlineLevel="1" x14ac:dyDescent="0.25">
      <c r="A66" s="143"/>
      <c r="B66" s="38" t="s">
        <v>114</v>
      </c>
      <c r="C66" s="99">
        <f>IF(C$52&lt;&gt;0,C65/(C$52/12),0)</f>
        <v>0.16528925619834711</v>
      </c>
      <c r="D66" s="100">
        <f>IF(D$52&lt;&gt;0,D65/(D$52/12),0)</f>
        <v>0.16528925619834711</v>
      </c>
      <c r="E66" s="100">
        <f t="shared" ref="E66:AO66" si="23">IF(E$52&lt;&gt;0,E65/(E$52/12),0)</f>
        <v>0.16528925619834711</v>
      </c>
      <c r="F66" s="100">
        <f t="shared" si="23"/>
        <v>0.16528925619834711</v>
      </c>
      <c r="G66" s="100">
        <f t="shared" si="23"/>
        <v>0.16528925619834714</v>
      </c>
      <c r="H66" s="100">
        <f t="shared" si="23"/>
        <v>0.16528925619834711</v>
      </c>
      <c r="I66" s="100">
        <f t="shared" si="23"/>
        <v>0.16528925619834714</v>
      </c>
      <c r="J66" s="100">
        <f t="shared" si="23"/>
        <v>0.16528925619834714</v>
      </c>
      <c r="K66" s="100">
        <f t="shared" si="23"/>
        <v>0.16528925619834714</v>
      </c>
      <c r="L66" s="100">
        <f t="shared" si="23"/>
        <v>0.16528925619834714</v>
      </c>
      <c r="M66" s="100">
        <f t="shared" si="23"/>
        <v>0.16528925619834714</v>
      </c>
      <c r="N66" s="100">
        <f t="shared" si="23"/>
        <v>0.16528925619834711</v>
      </c>
      <c r="O66" s="100">
        <f t="shared" si="23"/>
        <v>0.16528925619834711</v>
      </c>
      <c r="P66" s="100">
        <f t="shared" si="23"/>
        <v>0.16528925619834714</v>
      </c>
      <c r="Q66" s="100">
        <f t="shared" si="23"/>
        <v>0.16528925619834714</v>
      </c>
      <c r="R66" s="100">
        <f t="shared" si="23"/>
        <v>0.16528925619834711</v>
      </c>
      <c r="S66" s="100">
        <f t="shared" si="23"/>
        <v>0.16528925619834714</v>
      </c>
      <c r="T66" s="100">
        <f t="shared" si="23"/>
        <v>0.16528925619834711</v>
      </c>
      <c r="U66" s="100">
        <f t="shared" si="23"/>
        <v>0.16528925619834711</v>
      </c>
      <c r="V66" s="100">
        <f t="shared" si="23"/>
        <v>0.16528925619834714</v>
      </c>
      <c r="W66" s="100">
        <f t="shared" si="23"/>
        <v>0.16528925619834711</v>
      </c>
      <c r="X66" s="100">
        <f t="shared" si="23"/>
        <v>0.16528925619834708</v>
      </c>
      <c r="Y66" s="100">
        <f t="shared" si="23"/>
        <v>0.16528925619834711</v>
      </c>
      <c r="Z66" s="100">
        <f t="shared" si="23"/>
        <v>0.16528925619834708</v>
      </c>
      <c r="AA66" s="100">
        <f t="shared" si="23"/>
        <v>0.16528925619834714</v>
      </c>
      <c r="AB66" s="100">
        <f t="shared" si="23"/>
        <v>0.16528925619834714</v>
      </c>
      <c r="AC66" s="100">
        <f t="shared" si="23"/>
        <v>0.16528925619834714</v>
      </c>
      <c r="AD66" s="100">
        <f t="shared" si="23"/>
        <v>0.16528925619834717</v>
      </c>
      <c r="AE66" s="100">
        <f t="shared" si="23"/>
        <v>0.16528925619834717</v>
      </c>
      <c r="AF66" s="100">
        <f t="shared" si="23"/>
        <v>0.16528925619834714</v>
      </c>
      <c r="AG66" s="100">
        <f t="shared" si="23"/>
        <v>0.16528925619834714</v>
      </c>
      <c r="AH66" s="100">
        <f t="shared" si="23"/>
        <v>0.16528925619834711</v>
      </c>
      <c r="AI66" s="100">
        <f t="shared" si="23"/>
        <v>0.16528925619834714</v>
      </c>
      <c r="AJ66" s="100">
        <f t="shared" si="23"/>
        <v>0.16528925619834714</v>
      </c>
      <c r="AK66" s="100">
        <f t="shared" si="23"/>
        <v>0.16528925619834708</v>
      </c>
      <c r="AL66" s="100">
        <f t="shared" si="23"/>
        <v>0.16528925619834714</v>
      </c>
      <c r="AM66" s="100">
        <f t="shared" si="23"/>
        <v>0.16528925619834711</v>
      </c>
      <c r="AN66" s="100">
        <f t="shared" si="23"/>
        <v>0.16528925619834714</v>
      </c>
      <c r="AO66" s="100">
        <f t="shared" si="23"/>
        <v>0.16528925619834714</v>
      </c>
      <c r="AP66" s="100">
        <f>IF(AP$52&lt;&gt;0,AP65/(AP$52/12),0)</f>
        <v>0.16528925619834714</v>
      </c>
      <c r="AQ66" s="124"/>
    </row>
    <row r="67" spans="1:43" hidden="1" outlineLevel="1" x14ac:dyDescent="0.25">
      <c r="A67" s="143"/>
      <c r="B67" s="52" t="s">
        <v>115</v>
      </c>
      <c r="C67" s="101">
        <v>0.5</v>
      </c>
      <c r="D67" s="102">
        <v>0.5</v>
      </c>
      <c r="E67" s="102">
        <v>0.5</v>
      </c>
      <c r="F67" s="102">
        <v>0.5</v>
      </c>
      <c r="G67" s="102">
        <v>0.5</v>
      </c>
      <c r="H67" s="102">
        <v>0.5</v>
      </c>
      <c r="I67" s="102">
        <v>0.5</v>
      </c>
      <c r="J67" s="102">
        <v>0.5</v>
      </c>
      <c r="K67" s="102">
        <v>0.5</v>
      </c>
      <c r="L67" s="102">
        <v>0.5</v>
      </c>
      <c r="M67" s="102">
        <v>0.5</v>
      </c>
      <c r="N67" s="102">
        <v>0.5</v>
      </c>
      <c r="O67" s="102">
        <v>0.5</v>
      </c>
      <c r="P67" s="102">
        <v>0.5</v>
      </c>
      <c r="Q67" s="102">
        <v>0.5</v>
      </c>
      <c r="R67" s="102">
        <v>0.5</v>
      </c>
      <c r="S67" s="102">
        <v>0.5</v>
      </c>
      <c r="T67" s="102">
        <v>0.5</v>
      </c>
      <c r="U67" s="102">
        <v>0.5</v>
      </c>
      <c r="V67" s="102">
        <v>0.5</v>
      </c>
      <c r="W67" s="102">
        <v>0.5</v>
      </c>
      <c r="X67" s="102">
        <v>0.5</v>
      </c>
      <c r="Y67" s="102">
        <v>0.5</v>
      </c>
      <c r="Z67" s="102">
        <v>0.5</v>
      </c>
      <c r="AA67" s="102">
        <v>0.5</v>
      </c>
      <c r="AB67" s="102">
        <v>0.5</v>
      </c>
      <c r="AC67" s="102">
        <v>0.5</v>
      </c>
      <c r="AD67" s="102">
        <v>0.5</v>
      </c>
      <c r="AE67" s="102">
        <v>0.5</v>
      </c>
      <c r="AF67" s="102">
        <v>0.5</v>
      </c>
      <c r="AG67" s="102">
        <v>0.5</v>
      </c>
      <c r="AH67" s="102">
        <v>0.5</v>
      </c>
      <c r="AI67" s="102">
        <v>0.5</v>
      </c>
      <c r="AJ67" s="102">
        <v>0.5</v>
      </c>
      <c r="AK67" s="102">
        <v>0.5</v>
      </c>
      <c r="AL67" s="102">
        <v>0.5</v>
      </c>
      <c r="AM67" s="102">
        <v>0.5</v>
      </c>
      <c r="AN67" s="102">
        <v>0.5</v>
      </c>
      <c r="AO67" s="102">
        <v>0.5</v>
      </c>
      <c r="AP67" s="102">
        <v>0.5</v>
      </c>
      <c r="AQ67" s="124"/>
    </row>
    <row r="68" spans="1:43" hidden="1" outlineLevel="1" x14ac:dyDescent="0.25">
      <c r="A68" s="143"/>
      <c r="B68" s="38" t="s">
        <v>116</v>
      </c>
      <c r="C68" s="103">
        <f>C65*C67</f>
        <v>300</v>
      </c>
      <c r="D68" s="104">
        <f>D65*D67</f>
        <v>306</v>
      </c>
      <c r="E68" s="104">
        <f t="shared" ref="E68:AO68" si="24">E65*E67</f>
        <v>312.12</v>
      </c>
      <c r="F68" s="104">
        <f t="shared" si="24"/>
        <v>318.36240000000004</v>
      </c>
      <c r="G68" s="104">
        <f t="shared" si="24"/>
        <v>324.72964800000005</v>
      </c>
      <c r="H68" s="104">
        <f t="shared" si="24"/>
        <v>331.22424096000009</v>
      </c>
      <c r="I68" s="104">
        <f t="shared" si="24"/>
        <v>337.84872577920009</v>
      </c>
      <c r="J68" s="104">
        <f t="shared" si="24"/>
        <v>344.60570029478413</v>
      </c>
      <c r="K68" s="104">
        <f t="shared" si="24"/>
        <v>351.49781430067981</v>
      </c>
      <c r="L68" s="104">
        <f t="shared" si="24"/>
        <v>358.52777058669341</v>
      </c>
      <c r="M68" s="104">
        <f t="shared" si="24"/>
        <v>365.69832599842726</v>
      </c>
      <c r="N68" s="104">
        <f t="shared" si="24"/>
        <v>373.01229251839584</v>
      </c>
      <c r="O68" s="104">
        <f t="shared" si="24"/>
        <v>380.47253836876376</v>
      </c>
      <c r="P68" s="104">
        <f t="shared" si="24"/>
        <v>388.08198913613904</v>
      </c>
      <c r="Q68" s="104">
        <f t="shared" si="24"/>
        <v>395.84362891886184</v>
      </c>
      <c r="R68" s="104">
        <f t="shared" si="24"/>
        <v>403.76050149723909</v>
      </c>
      <c r="S68" s="104">
        <f t="shared" si="24"/>
        <v>411.83571152718389</v>
      </c>
      <c r="T68" s="104">
        <f t="shared" si="24"/>
        <v>420.07242575772756</v>
      </c>
      <c r="U68" s="104">
        <f t="shared" si="24"/>
        <v>428.47387427288214</v>
      </c>
      <c r="V68" s="104">
        <f t="shared" si="24"/>
        <v>437.04335175833978</v>
      </c>
      <c r="W68" s="104">
        <f t="shared" si="24"/>
        <v>445.78421879350657</v>
      </c>
      <c r="X68" s="104">
        <f t="shared" si="24"/>
        <v>454.69990316937668</v>
      </c>
      <c r="Y68" s="104">
        <f t="shared" si="24"/>
        <v>463.7939012327642</v>
      </c>
      <c r="Z68" s="104">
        <f t="shared" si="24"/>
        <v>473.0697792574195</v>
      </c>
      <c r="AA68" s="104">
        <f t="shared" si="24"/>
        <v>482.53117484256791</v>
      </c>
      <c r="AB68" s="104">
        <f t="shared" si="24"/>
        <v>492.18179833941929</v>
      </c>
      <c r="AC68" s="104">
        <f t="shared" si="24"/>
        <v>502.02543430620767</v>
      </c>
      <c r="AD68" s="104">
        <f t="shared" si="24"/>
        <v>512.06594299233188</v>
      </c>
      <c r="AE68" s="104">
        <f t="shared" si="24"/>
        <v>522.3072618521785</v>
      </c>
      <c r="AF68" s="104">
        <f t="shared" si="24"/>
        <v>532.75340708922204</v>
      </c>
      <c r="AG68" s="104">
        <f t="shared" si="24"/>
        <v>543.40847523100649</v>
      </c>
      <c r="AH68" s="104">
        <f t="shared" si="24"/>
        <v>554.27664473562663</v>
      </c>
      <c r="AI68" s="104">
        <f t="shared" si="24"/>
        <v>565.36217763033915</v>
      </c>
      <c r="AJ68" s="104">
        <f t="shared" si="24"/>
        <v>576.66942118294594</v>
      </c>
      <c r="AK68" s="104">
        <f t="shared" si="24"/>
        <v>588.20280960660489</v>
      </c>
      <c r="AL68" s="104">
        <f t="shared" si="24"/>
        <v>599.96686579873699</v>
      </c>
      <c r="AM68" s="104">
        <f t="shared" si="24"/>
        <v>611.96620311471179</v>
      </c>
      <c r="AN68" s="104">
        <f t="shared" si="24"/>
        <v>624.20552717700605</v>
      </c>
      <c r="AO68" s="104">
        <f t="shared" si="24"/>
        <v>636.68963772054622</v>
      </c>
      <c r="AP68" s="104">
        <f>AP65*AP67</f>
        <v>649.42343047495717</v>
      </c>
      <c r="AQ68" s="124"/>
    </row>
    <row r="69" spans="1:43" hidden="1" outlineLevel="1" x14ac:dyDescent="0.25">
      <c r="A69" s="143" t="s">
        <v>90</v>
      </c>
      <c r="B69" s="38" t="s">
        <v>66</v>
      </c>
      <c r="C69" s="105">
        <f>'Podnik A'!C36</f>
        <v>600</v>
      </c>
      <c r="D69" s="106">
        <f>'Podnik A'!D36</f>
        <v>612</v>
      </c>
      <c r="E69" s="106">
        <f>'Podnik A'!E36</f>
        <v>624.24</v>
      </c>
      <c r="F69" s="106">
        <f>'Podnik A'!F36</f>
        <v>636.72480000000007</v>
      </c>
      <c r="G69" s="106">
        <f>'Podnik A'!G36</f>
        <v>649.45929600000011</v>
      </c>
      <c r="H69" s="106">
        <f>'Podnik A'!H36</f>
        <v>662.44848192000018</v>
      </c>
      <c r="I69" s="106">
        <f>'Podnik A'!I36</f>
        <v>675.69745155840019</v>
      </c>
      <c r="J69" s="106">
        <f>'Podnik A'!J36</f>
        <v>689.21140058956826</v>
      </c>
      <c r="K69" s="106">
        <f>'Podnik A'!K36</f>
        <v>702.99562860135961</v>
      </c>
      <c r="L69" s="106">
        <f>'Podnik A'!L36</f>
        <v>717.05554117338681</v>
      </c>
      <c r="M69" s="106">
        <f>'Podnik A'!M36</f>
        <v>731.39665199685453</v>
      </c>
      <c r="N69" s="106">
        <f>'Podnik A'!N36</f>
        <v>746.02458503679168</v>
      </c>
      <c r="O69" s="106">
        <f>'Podnik A'!O36</f>
        <v>760.94507673752753</v>
      </c>
      <c r="P69" s="106">
        <f>'Podnik A'!P36</f>
        <v>776.16397827227809</v>
      </c>
      <c r="Q69" s="106">
        <f>'Podnik A'!Q36</f>
        <v>791.68725783772368</v>
      </c>
      <c r="R69" s="106">
        <f>'Podnik A'!R36</f>
        <v>807.52100299447818</v>
      </c>
      <c r="S69" s="106">
        <f>'Podnik A'!S36</f>
        <v>823.67142305436778</v>
      </c>
      <c r="T69" s="106">
        <f>'Podnik A'!T36</f>
        <v>840.14485151545512</v>
      </c>
      <c r="U69" s="106">
        <f>'Podnik A'!U36</f>
        <v>856.94774854576428</v>
      </c>
      <c r="V69" s="106">
        <f>'Podnik A'!V36</f>
        <v>874.08670351667956</v>
      </c>
      <c r="W69" s="106">
        <f>'Podnik A'!W36</f>
        <v>891.56843758701314</v>
      </c>
      <c r="X69" s="106">
        <f>'Podnik A'!X36</f>
        <v>909.39980633875336</v>
      </c>
      <c r="Y69" s="106">
        <f>'Podnik A'!Y36</f>
        <v>927.5878024655284</v>
      </c>
      <c r="Z69" s="106">
        <f>'Podnik A'!Z36</f>
        <v>946.139558514839</v>
      </c>
      <c r="AA69" s="106">
        <f>'Podnik A'!AA36</f>
        <v>965.06234968513581</v>
      </c>
      <c r="AB69" s="106">
        <f>'Podnik A'!AB36</f>
        <v>984.36359667883858</v>
      </c>
      <c r="AC69" s="106">
        <f>'Podnik A'!AC36</f>
        <v>1004.0508686124153</v>
      </c>
      <c r="AD69" s="106">
        <f>'Podnik A'!AD36</f>
        <v>1024.1318859846638</v>
      </c>
      <c r="AE69" s="106">
        <f>'Podnik A'!AE36</f>
        <v>1044.614523704357</v>
      </c>
      <c r="AF69" s="106">
        <f>'Podnik A'!AF36</f>
        <v>1065.5068141784441</v>
      </c>
      <c r="AG69" s="106">
        <f>'Podnik A'!AG36</f>
        <v>1086.816950462013</v>
      </c>
      <c r="AH69" s="106">
        <f>'Podnik A'!AH36</f>
        <v>1108.5532894712533</v>
      </c>
      <c r="AI69" s="106">
        <f>'Podnik A'!AI36</f>
        <v>1130.7243552606783</v>
      </c>
      <c r="AJ69" s="106">
        <f>'Podnik A'!AJ36</f>
        <v>1153.3388423658919</v>
      </c>
      <c r="AK69" s="106">
        <f>'Podnik A'!AK36</f>
        <v>1176.4056192132098</v>
      </c>
      <c r="AL69" s="106">
        <f>'Podnik A'!AL36</f>
        <v>1199.933731597474</v>
      </c>
      <c r="AM69" s="106">
        <f>'Podnik A'!AM36</f>
        <v>1223.9324062294236</v>
      </c>
      <c r="AN69" s="106">
        <f>'Podnik A'!AN36</f>
        <v>1248.4110543540121</v>
      </c>
      <c r="AO69" s="106">
        <f>'Podnik A'!AO36</f>
        <v>1273.3792754410924</v>
      </c>
      <c r="AP69" s="106">
        <f>'Podnik A'!AP36</f>
        <v>1298.8468609499143</v>
      </c>
      <c r="AQ69" s="124"/>
    </row>
    <row r="70" spans="1:43" hidden="1" outlineLevel="1" x14ac:dyDescent="0.25">
      <c r="A70" s="143"/>
      <c r="B70" s="38" t="s">
        <v>114</v>
      </c>
      <c r="C70" s="99">
        <f>IF(C$52&lt;&gt;0,C69/(C$52/12),0)</f>
        <v>0.16528925619834711</v>
      </c>
      <c r="D70" s="100">
        <f>IF(D$52&lt;&gt;0,D69/(D$52/12),0)</f>
        <v>0.16528925619834711</v>
      </c>
      <c r="E70" s="100">
        <f t="shared" ref="E70:AO70" si="25">IF(E$52&lt;&gt;0,E69/(E$52/12),0)</f>
        <v>0.16528925619834711</v>
      </c>
      <c r="F70" s="100">
        <f t="shared" si="25"/>
        <v>0.16528925619834711</v>
      </c>
      <c r="G70" s="100">
        <f t="shared" si="25"/>
        <v>0.16528925619834714</v>
      </c>
      <c r="H70" s="100">
        <f t="shared" si="25"/>
        <v>0.16528925619834711</v>
      </c>
      <c r="I70" s="100">
        <f t="shared" si="25"/>
        <v>0.16528925619834714</v>
      </c>
      <c r="J70" s="100">
        <f t="shared" si="25"/>
        <v>0.16528925619834714</v>
      </c>
      <c r="K70" s="100">
        <f t="shared" si="25"/>
        <v>0.16528925619834714</v>
      </c>
      <c r="L70" s="100">
        <f t="shared" si="25"/>
        <v>0.16528925619834714</v>
      </c>
      <c r="M70" s="100">
        <f t="shared" si="25"/>
        <v>0.16528925619834714</v>
      </c>
      <c r="N70" s="100">
        <f t="shared" si="25"/>
        <v>0.16528925619834711</v>
      </c>
      <c r="O70" s="100">
        <f t="shared" si="25"/>
        <v>0.16528925619834711</v>
      </c>
      <c r="P70" s="100">
        <f t="shared" si="25"/>
        <v>0.16528925619834714</v>
      </c>
      <c r="Q70" s="100">
        <f t="shared" si="25"/>
        <v>0.16528925619834714</v>
      </c>
      <c r="R70" s="100">
        <f t="shared" si="25"/>
        <v>0.16528925619834711</v>
      </c>
      <c r="S70" s="100">
        <f t="shared" si="25"/>
        <v>0.16528925619834714</v>
      </c>
      <c r="T70" s="100">
        <f t="shared" si="25"/>
        <v>0.16528925619834711</v>
      </c>
      <c r="U70" s="100">
        <f t="shared" si="25"/>
        <v>0.16528925619834711</v>
      </c>
      <c r="V70" s="100">
        <f t="shared" si="25"/>
        <v>0.16528925619834714</v>
      </c>
      <c r="W70" s="100">
        <f t="shared" si="25"/>
        <v>0.16528925619834711</v>
      </c>
      <c r="X70" s="100">
        <f t="shared" si="25"/>
        <v>0.16528925619834708</v>
      </c>
      <c r="Y70" s="100">
        <f t="shared" si="25"/>
        <v>0.16528925619834711</v>
      </c>
      <c r="Z70" s="100">
        <f t="shared" si="25"/>
        <v>0.16528925619834708</v>
      </c>
      <c r="AA70" s="100">
        <f t="shared" si="25"/>
        <v>0.16528925619834714</v>
      </c>
      <c r="AB70" s="100">
        <f t="shared" si="25"/>
        <v>0.16528925619834714</v>
      </c>
      <c r="AC70" s="100">
        <f t="shared" si="25"/>
        <v>0.16528925619834714</v>
      </c>
      <c r="AD70" s="100">
        <f t="shared" si="25"/>
        <v>0.16528925619834717</v>
      </c>
      <c r="AE70" s="100">
        <f t="shared" si="25"/>
        <v>0.16528925619834717</v>
      </c>
      <c r="AF70" s="100">
        <f t="shared" si="25"/>
        <v>0.16528925619834714</v>
      </c>
      <c r="AG70" s="100">
        <f t="shared" si="25"/>
        <v>0.16528925619834714</v>
      </c>
      <c r="AH70" s="100">
        <f t="shared" si="25"/>
        <v>0.16528925619834711</v>
      </c>
      <c r="AI70" s="100">
        <f t="shared" si="25"/>
        <v>0.16528925619834714</v>
      </c>
      <c r="AJ70" s="100">
        <f t="shared" si="25"/>
        <v>0.16528925619834714</v>
      </c>
      <c r="AK70" s="100">
        <f t="shared" si="25"/>
        <v>0.16528925619834708</v>
      </c>
      <c r="AL70" s="100">
        <f t="shared" si="25"/>
        <v>0.16528925619834714</v>
      </c>
      <c r="AM70" s="100">
        <f t="shared" si="25"/>
        <v>0.16528925619834711</v>
      </c>
      <c r="AN70" s="100">
        <f t="shared" si="25"/>
        <v>0.16528925619834714</v>
      </c>
      <c r="AO70" s="100">
        <f t="shared" si="25"/>
        <v>0.16528925619834714</v>
      </c>
      <c r="AP70" s="100">
        <f>IF(AP$52&lt;&gt;0,AP69/(AP$52/12),0)</f>
        <v>0.16528925619834714</v>
      </c>
      <c r="AQ70" s="124"/>
    </row>
    <row r="71" spans="1:43" hidden="1" outlineLevel="1" x14ac:dyDescent="0.25">
      <c r="A71" s="143"/>
      <c r="B71" s="52" t="s">
        <v>115</v>
      </c>
      <c r="C71" s="101">
        <v>0.7</v>
      </c>
      <c r="D71" s="102">
        <v>0.7</v>
      </c>
      <c r="E71" s="102">
        <v>0.7</v>
      </c>
      <c r="F71" s="102">
        <v>0.7</v>
      </c>
      <c r="G71" s="102">
        <v>0.7</v>
      </c>
      <c r="H71" s="102">
        <v>0.7</v>
      </c>
      <c r="I71" s="102">
        <v>0.7</v>
      </c>
      <c r="J71" s="102">
        <v>0.7</v>
      </c>
      <c r="K71" s="102">
        <v>0.7</v>
      </c>
      <c r="L71" s="102">
        <v>0.7</v>
      </c>
      <c r="M71" s="102">
        <v>0.7</v>
      </c>
      <c r="N71" s="102">
        <v>0.7</v>
      </c>
      <c r="O71" s="102">
        <v>0.7</v>
      </c>
      <c r="P71" s="102">
        <v>0.7</v>
      </c>
      <c r="Q71" s="102">
        <v>0.7</v>
      </c>
      <c r="R71" s="102">
        <v>0.7</v>
      </c>
      <c r="S71" s="102">
        <v>0.7</v>
      </c>
      <c r="T71" s="102">
        <v>0.7</v>
      </c>
      <c r="U71" s="102">
        <v>0.7</v>
      </c>
      <c r="V71" s="102">
        <v>0.7</v>
      </c>
      <c r="W71" s="102">
        <v>0.7</v>
      </c>
      <c r="X71" s="102">
        <v>0.7</v>
      </c>
      <c r="Y71" s="102">
        <v>0.7</v>
      </c>
      <c r="Z71" s="102">
        <v>0.7</v>
      </c>
      <c r="AA71" s="102">
        <v>0.7</v>
      </c>
      <c r="AB71" s="102">
        <v>0.7</v>
      </c>
      <c r="AC71" s="102">
        <v>0.7</v>
      </c>
      <c r="AD71" s="102">
        <v>0.7</v>
      </c>
      <c r="AE71" s="102">
        <v>0.7</v>
      </c>
      <c r="AF71" s="102">
        <v>0.7</v>
      </c>
      <c r="AG71" s="102">
        <v>0.7</v>
      </c>
      <c r="AH71" s="102">
        <v>0.7</v>
      </c>
      <c r="AI71" s="102">
        <v>0.7</v>
      </c>
      <c r="AJ71" s="102">
        <v>0.7</v>
      </c>
      <c r="AK71" s="102">
        <v>0.7</v>
      </c>
      <c r="AL71" s="102">
        <v>0.7</v>
      </c>
      <c r="AM71" s="102">
        <v>0.7</v>
      </c>
      <c r="AN71" s="102">
        <v>0.7</v>
      </c>
      <c r="AO71" s="102">
        <v>0.7</v>
      </c>
      <c r="AP71" s="102">
        <v>0.7</v>
      </c>
      <c r="AQ71" s="124"/>
    </row>
    <row r="72" spans="1:43" hidden="1" outlineLevel="1" x14ac:dyDescent="0.25">
      <c r="A72" s="143"/>
      <c r="B72" s="38" t="s">
        <v>116</v>
      </c>
      <c r="C72" s="103">
        <f>C69*C71</f>
        <v>420</v>
      </c>
      <c r="D72" s="104">
        <f>D69*D71</f>
        <v>428.4</v>
      </c>
      <c r="E72" s="104">
        <f t="shared" ref="E72:AO72" si="26">E69*E71</f>
        <v>436.96799999999996</v>
      </c>
      <c r="F72" s="104">
        <f t="shared" si="26"/>
        <v>445.70736000000005</v>
      </c>
      <c r="G72" s="104">
        <f t="shared" si="26"/>
        <v>454.62150720000005</v>
      </c>
      <c r="H72" s="104">
        <f t="shared" si="26"/>
        <v>463.7139373440001</v>
      </c>
      <c r="I72" s="104">
        <f t="shared" si="26"/>
        <v>472.98821609088009</v>
      </c>
      <c r="J72" s="104">
        <f t="shared" si="26"/>
        <v>482.44798041269775</v>
      </c>
      <c r="K72" s="104">
        <f t="shared" si="26"/>
        <v>492.09694002095171</v>
      </c>
      <c r="L72" s="104">
        <f t="shared" si="26"/>
        <v>501.93887882137074</v>
      </c>
      <c r="M72" s="104">
        <f t="shared" si="26"/>
        <v>511.97765639779811</v>
      </c>
      <c r="N72" s="104">
        <f t="shared" si="26"/>
        <v>522.21720952575413</v>
      </c>
      <c r="O72" s="104">
        <f t="shared" si="26"/>
        <v>532.66155371626928</v>
      </c>
      <c r="P72" s="104">
        <f t="shared" si="26"/>
        <v>543.31478479059467</v>
      </c>
      <c r="Q72" s="104">
        <f t="shared" si="26"/>
        <v>554.18108048640659</v>
      </c>
      <c r="R72" s="104">
        <f t="shared" si="26"/>
        <v>565.26470209613467</v>
      </c>
      <c r="S72" s="104">
        <f t="shared" si="26"/>
        <v>576.56999613805738</v>
      </c>
      <c r="T72" s="104">
        <f t="shared" si="26"/>
        <v>588.1013960608185</v>
      </c>
      <c r="U72" s="104">
        <f t="shared" si="26"/>
        <v>599.86342398203499</v>
      </c>
      <c r="V72" s="104">
        <f t="shared" si="26"/>
        <v>611.86069246167563</v>
      </c>
      <c r="W72" s="104">
        <f t="shared" si="26"/>
        <v>624.09790631090914</v>
      </c>
      <c r="X72" s="104">
        <f t="shared" si="26"/>
        <v>636.5798644371273</v>
      </c>
      <c r="Y72" s="104">
        <f t="shared" si="26"/>
        <v>649.31146172586989</v>
      </c>
      <c r="Z72" s="104">
        <f t="shared" si="26"/>
        <v>662.29769096038729</v>
      </c>
      <c r="AA72" s="104">
        <f t="shared" si="26"/>
        <v>675.54364477959507</v>
      </c>
      <c r="AB72" s="104">
        <f t="shared" si="26"/>
        <v>689.05451767518696</v>
      </c>
      <c r="AC72" s="104">
        <f t="shared" si="26"/>
        <v>702.83560802869067</v>
      </c>
      <c r="AD72" s="104">
        <f t="shared" si="26"/>
        <v>716.89232018926464</v>
      </c>
      <c r="AE72" s="104">
        <f t="shared" si="26"/>
        <v>731.23016659304983</v>
      </c>
      <c r="AF72" s="104">
        <f t="shared" si="26"/>
        <v>745.85476992491078</v>
      </c>
      <c r="AG72" s="104">
        <f t="shared" si="26"/>
        <v>760.77186532340909</v>
      </c>
      <c r="AH72" s="104">
        <f t="shared" si="26"/>
        <v>775.98730262987726</v>
      </c>
      <c r="AI72" s="104">
        <f t="shared" si="26"/>
        <v>791.50704868247476</v>
      </c>
      <c r="AJ72" s="104">
        <f t="shared" si="26"/>
        <v>807.33718965612422</v>
      </c>
      <c r="AK72" s="104">
        <f t="shared" si="26"/>
        <v>823.48393344924682</v>
      </c>
      <c r="AL72" s="104">
        <f t="shared" si="26"/>
        <v>839.95361211823172</v>
      </c>
      <c r="AM72" s="104">
        <f t="shared" si="26"/>
        <v>856.7526843605965</v>
      </c>
      <c r="AN72" s="104">
        <f t="shared" si="26"/>
        <v>873.8877380478084</v>
      </c>
      <c r="AO72" s="104">
        <f t="shared" si="26"/>
        <v>891.36549280876466</v>
      </c>
      <c r="AP72" s="104">
        <f>AP69*AP71</f>
        <v>909.19280266494002</v>
      </c>
      <c r="AQ72" s="124"/>
    </row>
    <row r="73" spans="1:43" hidden="1" outlineLevel="1" x14ac:dyDescent="0.25">
      <c r="A73" s="143" t="s">
        <v>91</v>
      </c>
      <c r="B73" s="38" t="s">
        <v>67</v>
      </c>
      <c r="C73" s="105">
        <f>'Podnik A'!C37</f>
        <v>0</v>
      </c>
      <c r="D73" s="106">
        <f>'Podnik A'!D37</f>
        <v>0</v>
      </c>
      <c r="E73" s="106">
        <f>'Podnik A'!E37</f>
        <v>0</v>
      </c>
      <c r="F73" s="106">
        <f>'Podnik A'!F37</f>
        <v>0</v>
      </c>
      <c r="G73" s="106">
        <f>'Podnik A'!G37</f>
        <v>0</v>
      </c>
      <c r="H73" s="106">
        <f>'Podnik A'!H37</f>
        <v>0</v>
      </c>
      <c r="I73" s="106">
        <f>'Podnik A'!I37</f>
        <v>0</v>
      </c>
      <c r="J73" s="106">
        <f>'Podnik A'!J37</f>
        <v>0</v>
      </c>
      <c r="K73" s="106">
        <f>'Podnik A'!K37</f>
        <v>0</v>
      </c>
      <c r="L73" s="106">
        <f>'Podnik A'!L37</f>
        <v>0</v>
      </c>
      <c r="M73" s="106">
        <f>'Podnik A'!M37</f>
        <v>0</v>
      </c>
      <c r="N73" s="106">
        <f>'Podnik A'!N37</f>
        <v>0</v>
      </c>
      <c r="O73" s="106">
        <f>'Podnik A'!O37</f>
        <v>0</v>
      </c>
      <c r="P73" s="106">
        <f>'Podnik A'!P37</f>
        <v>0</v>
      </c>
      <c r="Q73" s="106">
        <f>'Podnik A'!Q37</f>
        <v>0</v>
      </c>
      <c r="R73" s="106">
        <f>'Podnik A'!R37</f>
        <v>0</v>
      </c>
      <c r="S73" s="106">
        <f>'Podnik A'!S37</f>
        <v>0</v>
      </c>
      <c r="T73" s="106">
        <f>'Podnik A'!T37</f>
        <v>0</v>
      </c>
      <c r="U73" s="106">
        <f>'Podnik A'!U37</f>
        <v>0</v>
      </c>
      <c r="V73" s="106">
        <f>'Podnik A'!V37</f>
        <v>0</v>
      </c>
      <c r="W73" s="106">
        <f>'Podnik A'!W37</f>
        <v>0</v>
      </c>
      <c r="X73" s="106">
        <f>'Podnik A'!X37</f>
        <v>0</v>
      </c>
      <c r="Y73" s="106">
        <f>'Podnik A'!Y37</f>
        <v>0</v>
      </c>
      <c r="Z73" s="106">
        <f>'Podnik A'!Z37</f>
        <v>0</v>
      </c>
      <c r="AA73" s="106">
        <f>'Podnik A'!AA37</f>
        <v>0</v>
      </c>
      <c r="AB73" s="106">
        <f>'Podnik A'!AB37</f>
        <v>0</v>
      </c>
      <c r="AC73" s="106">
        <f>'Podnik A'!AC37</f>
        <v>0</v>
      </c>
      <c r="AD73" s="106">
        <f>'Podnik A'!AD37</f>
        <v>0</v>
      </c>
      <c r="AE73" s="106">
        <f>'Podnik A'!AE37</f>
        <v>0</v>
      </c>
      <c r="AF73" s="106">
        <f>'Podnik A'!AF37</f>
        <v>0</v>
      </c>
      <c r="AG73" s="106">
        <f>'Podnik A'!AG37</f>
        <v>0</v>
      </c>
      <c r="AH73" s="106">
        <f>'Podnik A'!AH37</f>
        <v>0</v>
      </c>
      <c r="AI73" s="106">
        <f>'Podnik A'!AI37</f>
        <v>0</v>
      </c>
      <c r="AJ73" s="106">
        <f>'Podnik A'!AJ37</f>
        <v>0</v>
      </c>
      <c r="AK73" s="106">
        <f>'Podnik A'!AK37</f>
        <v>0</v>
      </c>
      <c r="AL73" s="106">
        <f>'Podnik A'!AL37</f>
        <v>0</v>
      </c>
      <c r="AM73" s="106">
        <f>'Podnik A'!AM37</f>
        <v>0</v>
      </c>
      <c r="AN73" s="106">
        <f>'Podnik A'!AN37</f>
        <v>0</v>
      </c>
      <c r="AO73" s="106">
        <f>'Podnik A'!AO37</f>
        <v>0</v>
      </c>
      <c r="AP73" s="106">
        <f>'Podnik A'!AP37</f>
        <v>0</v>
      </c>
      <c r="AQ73" s="124"/>
    </row>
    <row r="74" spans="1:43" hidden="1" outlineLevel="1" x14ac:dyDescent="0.25">
      <c r="A74" s="143"/>
      <c r="B74" s="38" t="s">
        <v>114</v>
      </c>
      <c r="C74" s="99">
        <f>IF(C$52&lt;&gt;0,C73/(C$52/12),0)</f>
        <v>0</v>
      </c>
      <c r="D74" s="100">
        <f>IF(D$52&lt;&gt;0,D73/(D$52/12),0)</f>
        <v>0</v>
      </c>
      <c r="E74" s="100">
        <f t="shared" ref="E74:AO74" si="27">IF(E$52&lt;&gt;0,E73/(E$52/12),0)</f>
        <v>0</v>
      </c>
      <c r="F74" s="100">
        <f t="shared" si="27"/>
        <v>0</v>
      </c>
      <c r="G74" s="100">
        <f t="shared" si="27"/>
        <v>0</v>
      </c>
      <c r="H74" s="100">
        <f t="shared" si="27"/>
        <v>0</v>
      </c>
      <c r="I74" s="100">
        <f t="shared" si="27"/>
        <v>0</v>
      </c>
      <c r="J74" s="100">
        <f t="shared" si="27"/>
        <v>0</v>
      </c>
      <c r="K74" s="100">
        <f t="shared" si="27"/>
        <v>0</v>
      </c>
      <c r="L74" s="100">
        <f t="shared" si="27"/>
        <v>0</v>
      </c>
      <c r="M74" s="100">
        <f t="shared" si="27"/>
        <v>0</v>
      </c>
      <c r="N74" s="100">
        <f t="shared" si="27"/>
        <v>0</v>
      </c>
      <c r="O74" s="100">
        <f t="shared" si="27"/>
        <v>0</v>
      </c>
      <c r="P74" s="100">
        <f t="shared" si="27"/>
        <v>0</v>
      </c>
      <c r="Q74" s="100">
        <f t="shared" si="27"/>
        <v>0</v>
      </c>
      <c r="R74" s="100">
        <f t="shared" si="27"/>
        <v>0</v>
      </c>
      <c r="S74" s="100">
        <f t="shared" si="27"/>
        <v>0</v>
      </c>
      <c r="T74" s="100">
        <f t="shared" si="27"/>
        <v>0</v>
      </c>
      <c r="U74" s="100">
        <f t="shared" si="27"/>
        <v>0</v>
      </c>
      <c r="V74" s="100">
        <f t="shared" si="27"/>
        <v>0</v>
      </c>
      <c r="W74" s="100">
        <f t="shared" si="27"/>
        <v>0</v>
      </c>
      <c r="X74" s="100">
        <f t="shared" si="27"/>
        <v>0</v>
      </c>
      <c r="Y74" s="100">
        <f t="shared" si="27"/>
        <v>0</v>
      </c>
      <c r="Z74" s="100">
        <f t="shared" si="27"/>
        <v>0</v>
      </c>
      <c r="AA74" s="100">
        <f t="shared" si="27"/>
        <v>0</v>
      </c>
      <c r="AB74" s="100">
        <f t="shared" si="27"/>
        <v>0</v>
      </c>
      <c r="AC74" s="100">
        <f t="shared" si="27"/>
        <v>0</v>
      </c>
      <c r="AD74" s="100">
        <f t="shared" si="27"/>
        <v>0</v>
      </c>
      <c r="AE74" s="100">
        <f t="shared" si="27"/>
        <v>0</v>
      </c>
      <c r="AF74" s="100">
        <f t="shared" si="27"/>
        <v>0</v>
      </c>
      <c r="AG74" s="100">
        <f t="shared" si="27"/>
        <v>0</v>
      </c>
      <c r="AH74" s="100">
        <f t="shared" si="27"/>
        <v>0</v>
      </c>
      <c r="AI74" s="100">
        <f t="shared" si="27"/>
        <v>0</v>
      </c>
      <c r="AJ74" s="100">
        <f t="shared" si="27"/>
        <v>0</v>
      </c>
      <c r="AK74" s="100">
        <f t="shared" si="27"/>
        <v>0</v>
      </c>
      <c r="AL74" s="100">
        <f t="shared" si="27"/>
        <v>0</v>
      </c>
      <c r="AM74" s="100">
        <f t="shared" si="27"/>
        <v>0</v>
      </c>
      <c r="AN74" s="100">
        <f t="shared" si="27"/>
        <v>0</v>
      </c>
      <c r="AO74" s="100">
        <f t="shared" si="27"/>
        <v>0</v>
      </c>
      <c r="AP74" s="100">
        <f>IF(AP$52&lt;&gt;0,AP73/(AP$52/12),0)</f>
        <v>0</v>
      </c>
      <c r="AQ74" s="124"/>
    </row>
    <row r="75" spans="1:43" hidden="1" outlineLevel="1" x14ac:dyDescent="0.25">
      <c r="A75" s="143"/>
      <c r="B75" s="52" t="s">
        <v>115</v>
      </c>
      <c r="C75" s="101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24"/>
    </row>
    <row r="76" spans="1:43" hidden="1" outlineLevel="1" x14ac:dyDescent="0.25">
      <c r="A76" s="143"/>
      <c r="B76" s="38" t="s">
        <v>116</v>
      </c>
      <c r="C76" s="103">
        <f>C73*C75</f>
        <v>0</v>
      </c>
      <c r="D76" s="104">
        <f>D73*D75</f>
        <v>0</v>
      </c>
      <c r="E76" s="104">
        <f t="shared" ref="E76:AO76" si="28">E73*E75</f>
        <v>0</v>
      </c>
      <c r="F76" s="104">
        <f t="shared" si="28"/>
        <v>0</v>
      </c>
      <c r="G76" s="104">
        <f t="shared" si="28"/>
        <v>0</v>
      </c>
      <c r="H76" s="104">
        <f t="shared" si="28"/>
        <v>0</v>
      </c>
      <c r="I76" s="104">
        <f t="shared" si="28"/>
        <v>0</v>
      </c>
      <c r="J76" s="104">
        <f t="shared" si="28"/>
        <v>0</v>
      </c>
      <c r="K76" s="104">
        <f t="shared" si="28"/>
        <v>0</v>
      </c>
      <c r="L76" s="104">
        <f t="shared" si="28"/>
        <v>0</v>
      </c>
      <c r="M76" s="104">
        <f t="shared" si="28"/>
        <v>0</v>
      </c>
      <c r="N76" s="104">
        <f t="shared" si="28"/>
        <v>0</v>
      </c>
      <c r="O76" s="104">
        <f t="shared" si="28"/>
        <v>0</v>
      </c>
      <c r="P76" s="104">
        <f t="shared" si="28"/>
        <v>0</v>
      </c>
      <c r="Q76" s="104">
        <f t="shared" si="28"/>
        <v>0</v>
      </c>
      <c r="R76" s="104">
        <f t="shared" si="28"/>
        <v>0</v>
      </c>
      <c r="S76" s="104">
        <f t="shared" si="28"/>
        <v>0</v>
      </c>
      <c r="T76" s="104">
        <f t="shared" si="28"/>
        <v>0</v>
      </c>
      <c r="U76" s="104">
        <f t="shared" si="28"/>
        <v>0</v>
      </c>
      <c r="V76" s="104">
        <f t="shared" si="28"/>
        <v>0</v>
      </c>
      <c r="W76" s="104">
        <f t="shared" si="28"/>
        <v>0</v>
      </c>
      <c r="X76" s="104">
        <f t="shared" si="28"/>
        <v>0</v>
      </c>
      <c r="Y76" s="104">
        <f t="shared" si="28"/>
        <v>0</v>
      </c>
      <c r="Z76" s="104">
        <f t="shared" si="28"/>
        <v>0</v>
      </c>
      <c r="AA76" s="104">
        <f t="shared" si="28"/>
        <v>0</v>
      </c>
      <c r="AB76" s="104">
        <f t="shared" si="28"/>
        <v>0</v>
      </c>
      <c r="AC76" s="104">
        <f t="shared" si="28"/>
        <v>0</v>
      </c>
      <c r="AD76" s="104">
        <f t="shared" si="28"/>
        <v>0</v>
      </c>
      <c r="AE76" s="104">
        <f t="shared" si="28"/>
        <v>0</v>
      </c>
      <c r="AF76" s="104">
        <f t="shared" si="28"/>
        <v>0</v>
      </c>
      <c r="AG76" s="104">
        <f t="shared" si="28"/>
        <v>0</v>
      </c>
      <c r="AH76" s="104">
        <f t="shared" si="28"/>
        <v>0</v>
      </c>
      <c r="AI76" s="104">
        <f t="shared" si="28"/>
        <v>0</v>
      </c>
      <c r="AJ76" s="104">
        <f t="shared" si="28"/>
        <v>0</v>
      </c>
      <c r="AK76" s="104">
        <f t="shared" si="28"/>
        <v>0</v>
      </c>
      <c r="AL76" s="104">
        <f t="shared" si="28"/>
        <v>0</v>
      </c>
      <c r="AM76" s="104">
        <f t="shared" si="28"/>
        <v>0</v>
      </c>
      <c r="AN76" s="104">
        <f t="shared" si="28"/>
        <v>0</v>
      </c>
      <c r="AO76" s="104">
        <f t="shared" si="28"/>
        <v>0</v>
      </c>
      <c r="AP76" s="104">
        <f>AP73*AP75</f>
        <v>0</v>
      </c>
      <c r="AQ76" s="124"/>
    </row>
    <row r="77" spans="1:43" hidden="1" outlineLevel="1" x14ac:dyDescent="0.25">
      <c r="A77" s="143" t="s">
        <v>92</v>
      </c>
      <c r="B77" s="38" t="s">
        <v>68</v>
      </c>
      <c r="C77" s="105">
        <f>'Podnik A'!C38</f>
        <v>0</v>
      </c>
      <c r="D77" s="106">
        <f>'Podnik A'!D38</f>
        <v>0</v>
      </c>
      <c r="E77" s="106">
        <f>'Podnik A'!E38</f>
        <v>0</v>
      </c>
      <c r="F77" s="106">
        <f>'Podnik A'!F38</f>
        <v>0</v>
      </c>
      <c r="G77" s="106">
        <f>'Podnik A'!G38</f>
        <v>0</v>
      </c>
      <c r="H77" s="106">
        <f>'Podnik A'!H38</f>
        <v>0</v>
      </c>
      <c r="I77" s="106">
        <f>'Podnik A'!I38</f>
        <v>0</v>
      </c>
      <c r="J77" s="106">
        <f>'Podnik A'!J38</f>
        <v>0</v>
      </c>
      <c r="K77" s="106">
        <f>'Podnik A'!K38</f>
        <v>0</v>
      </c>
      <c r="L77" s="106">
        <f>'Podnik A'!L38</f>
        <v>0</v>
      </c>
      <c r="M77" s="106">
        <f>'Podnik A'!M38</f>
        <v>0</v>
      </c>
      <c r="N77" s="106">
        <f>'Podnik A'!N38</f>
        <v>0</v>
      </c>
      <c r="O77" s="106">
        <f>'Podnik A'!O38</f>
        <v>0</v>
      </c>
      <c r="P77" s="106">
        <f>'Podnik A'!P38</f>
        <v>0</v>
      </c>
      <c r="Q77" s="106">
        <f>'Podnik A'!Q38</f>
        <v>0</v>
      </c>
      <c r="R77" s="106">
        <f>'Podnik A'!R38</f>
        <v>0</v>
      </c>
      <c r="S77" s="106">
        <f>'Podnik A'!S38</f>
        <v>0</v>
      </c>
      <c r="T77" s="106">
        <f>'Podnik A'!T38</f>
        <v>0</v>
      </c>
      <c r="U77" s="106">
        <f>'Podnik A'!U38</f>
        <v>0</v>
      </c>
      <c r="V77" s="106">
        <f>'Podnik A'!V38</f>
        <v>0</v>
      </c>
      <c r="W77" s="106">
        <f>'Podnik A'!W38</f>
        <v>0</v>
      </c>
      <c r="X77" s="106">
        <f>'Podnik A'!X38</f>
        <v>0</v>
      </c>
      <c r="Y77" s="106">
        <f>'Podnik A'!Y38</f>
        <v>0</v>
      </c>
      <c r="Z77" s="106">
        <f>'Podnik A'!Z38</f>
        <v>0</v>
      </c>
      <c r="AA77" s="106">
        <f>'Podnik A'!AA38</f>
        <v>0</v>
      </c>
      <c r="AB77" s="106">
        <f>'Podnik A'!AB38</f>
        <v>0</v>
      </c>
      <c r="AC77" s="106">
        <f>'Podnik A'!AC38</f>
        <v>0</v>
      </c>
      <c r="AD77" s="106">
        <f>'Podnik A'!AD38</f>
        <v>0</v>
      </c>
      <c r="AE77" s="106">
        <f>'Podnik A'!AE38</f>
        <v>0</v>
      </c>
      <c r="AF77" s="106">
        <f>'Podnik A'!AF38</f>
        <v>0</v>
      </c>
      <c r="AG77" s="106">
        <f>'Podnik A'!AG38</f>
        <v>0</v>
      </c>
      <c r="AH77" s="106">
        <f>'Podnik A'!AH38</f>
        <v>0</v>
      </c>
      <c r="AI77" s="106">
        <f>'Podnik A'!AI38</f>
        <v>0</v>
      </c>
      <c r="AJ77" s="106">
        <f>'Podnik A'!AJ38</f>
        <v>0</v>
      </c>
      <c r="AK77" s="106">
        <f>'Podnik A'!AK38</f>
        <v>0</v>
      </c>
      <c r="AL77" s="106">
        <f>'Podnik A'!AL38</f>
        <v>0</v>
      </c>
      <c r="AM77" s="106">
        <f>'Podnik A'!AM38</f>
        <v>0</v>
      </c>
      <c r="AN77" s="106">
        <f>'Podnik A'!AN38</f>
        <v>0</v>
      </c>
      <c r="AO77" s="106">
        <f>'Podnik A'!AO38</f>
        <v>0</v>
      </c>
      <c r="AP77" s="106">
        <f>'Podnik A'!AP38</f>
        <v>0</v>
      </c>
      <c r="AQ77" s="124"/>
    </row>
    <row r="78" spans="1:43" hidden="1" outlineLevel="1" x14ac:dyDescent="0.25">
      <c r="A78" s="143"/>
      <c r="B78" s="38" t="s">
        <v>114</v>
      </c>
      <c r="C78" s="99">
        <f>IF(C$52&lt;&gt;0,C77/(C$52/12),0)</f>
        <v>0</v>
      </c>
      <c r="D78" s="100">
        <f>IF(D$52&lt;&gt;0,D77/(D$52/12),0)</f>
        <v>0</v>
      </c>
      <c r="E78" s="100">
        <f t="shared" ref="E78:AO78" si="29">IF(E$52&lt;&gt;0,E77/(E$52/12),0)</f>
        <v>0</v>
      </c>
      <c r="F78" s="100">
        <f t="shared" si="29"/>
        <v>0</v>
      </c>
      <c r="G78" s="100">
        <f t="shared" si="29"/>
        <v>0</v>
      </c>
      <c r="H78" s="100">
        <f t="shared" si="29"/>
        <v>0</v>
      </c>
      <c r="I78" s="100">
        <f t="shared" si="29"/>
        <v>0</v>
      </c>
      <c r="J78" s="100">
        <f t="shared" si="29"/>
        <v>0</v>
      </c>
      <c r="K78" s="100">
        <f t="shared" si="29"/>
        <v>0</v>
      </c>
      <c r="L78" s="100">
        <f t="shared" si="29"/>
        <v>0</v>
      </c>
      <c r="M78" s="100">
        <f t="shared" si="29"/>
        <v>0</v>
      </c>
      <c r="N78" s="100">
        <f t="shared" si="29"/>
        <v>0</v>
      </c>
      <c r="O78" s="100">
        <f t="shared" si="29"/>
        <v>0</v>
      </c>
      <c r="P78" s="100">
        <f t="shared" si="29"/>
        <v>0</v>
      </c>
      <c r="Q78" s="100">
        <f t="shared" si="29"/>
        <v>0</v>
      </c>
      <c r="R78" s="100">
        <f t="shared" si="29"/>
        <v>0</v>
      </c>
      <c r="S78" s="100">
        <f t="shared" si="29"/>
        <v>0</v>
      </c>
      <c r="T78" s="100">
        <f t="shared" si="29"/>
        <v>0</v>
      </c>
      <c r="U78" s="100">
        <f t="shared" si="29"/>
        <v>0</v>
      </c>
      <c r="V78" s="100">
        <f t="shared" si="29"/>
        <v>0</v>
      </c>
      <c r="W78" s="100">
        <f t="shared" si="29"/>
        <v>0</v>
      </c>
      <c r="X78" s="100">
        <f t="shared" si="29"/>
        <v>0</v>
      </c>
      <c r="Y78" s="100">
        <f t="shared" si="29"/>
        <v>0</v>
      </c>
      <c r="Z78" s="100">
        <f t="shared" si="29"/>
        <v>0</v>
      </c>
      <c r="AA78" s="100">
        <f t="shared" si="29"/>
        <v>0</v>
      </c>
      <c r="AB78" s="100">
        <f t="shared" si="29"/>
        <v>0</v>
      </c>
      <c r="AC78" s="100">
        <f t="shared" si="29"/>
        <v>0</v>
      </c>
      <c r="AD78" s="100">
        <f t="shared" si="29"/>
        <v>0</v>
      </c>
      <c r="AE78" s="100">
        <f t="shared" si="29"/>
        <v>0</v>
      </c>
      <c r="AF78" s="100">
        <f t="shared" si="29"/>
        <v>0</v>
      </c>
      <c r="AG78" s="100">
        <f t="shared" si="29"/>
        <v>0</v>
      </c>
      <c r="AH78" s="100">
        <f t="shared" si="29"/>
        <v>0</v>
      </c>
      <c r="AI78" s="100">
        <f t="shared" si="29"/>
        <v>0</v>
      </c>
      <c r="AJ78" s="100">
        <f t="shared" si="29"/>
        <v>0</v>
      </c>
      <c r="AK78" s="100">
        <f t="shared" si="29"/>
        <v>0</v>
      </c>
      <c r="AL78" s="100">
        <f t="shared" si="29"/>
        <v>0</v>
      </c>
      <c r="AM78" s="100">
        <f t="shared" si="29"/>
        <v>0</v>
      </c>
      <c r="AN78" s="100">
        <f t="shared" si="29"/>
        <v>0</v>
      </c>
      <c r="AO78" s="100">
        <f t="shared" si="29"/>
        <v>0</v>
      </c>
      <c r="AP78" s="100">
        <f>IF(AP$52&lt;&gt;0,AP77/(AP$52/12),0)</f>
        <v>0</v>
      </c>
      <c r="AQ78" s="124"/>
    </row>
    <row r="79" spans="1:43" hidden="1" outlineLevel="1" x14ac:dyDescent="0.25">
      <c r="A79" s="143"/>
      <c r="B79" s="52" t="s">
        <v>115</v>
      </c>
      <c r="C79" s="101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24"/>
    </row>
    <row r="80" spans="1:43" hidden="1" outlineLevel="1" x14ac:dyDescent="0.25">
      <c r="A80" s="143"/>
      <c r="B80" s="38" t="s">
        <v>116</v>
      </c>
      <c r="C80" s="103">
        <f>C77*C79</f>
        <v>0</v>
      </c>
      <c r="D80" s="104">
        <f>D77*D79</f>
        <v>0</v>
      </c>
      <c r="E80" s="104">
        <f t="shared" ref="E80:AO80" si="30">E77*E79</f>
        <v>0</v>
      </c>
      <c r="F80" s="104">
        <f t="shared" si="30"/>
        <v>0</v>
      </c>
      <c r="G80" s="104">
        <f t="shared" si="30"/>
        <v>0</v>
      </c>
      <c r="H80" s="104">
        <f t="shared" si="30"/>
        <v>0</v>
      </c>
      <c r="I80" s="104">
        <f t="shared" si="30"/>
        <v>0</v>
      </c>
      <c r="J80" s="104">
        <f t="shared" si="30"/>
        <v>0</v>
      </c>
      <c r="K80" s="104">
        <f t="shared" si="30"/>
        <v>0</v>
      </c>
      <c r="L80" s="104">
        <f t="shared" si="30"/>
        <v>0</v>
      </c>
      <c r="M80" s="104">
        <f t="shared" si="30"/>
        <v>0</v>
      </c>
      <c r="N80" s="104">
        <f t="shared" si="30"/>
        <v>0</v>
      </c>
      <c r="O80" s="104">
        <f t="shared" si="30"/>
        <v>0</v>
      </c>
      <c r="P80" s="104">
        <f t="shared" si="30"/>
        <v>0</v>
      </c>
      <c r="Q80" s="104">
        <f t="shared" si="30"/>
        <v>0</v>
      </c>
      <c r="R80" s="104">
        <f t="shared" si="30"/>
        <v>0</v>
      </c>
      <c r="S80" s="104">
        <f t="shared" si="30"/>
        <v>0</v>
      </c>
      <c r="T80" s="104">
        <f t="shared" si="30"/>
        <v>0</v>
      </c>
      <c r="U80" s="104">
        <f t="shared" si="30"/>
        <v>0</v>
      </c>
      <c r="V80" s="104">
        <f t="shared" si="30"/>
        <v>0</v>
      </c>
      <c r="W80" s="104">
        <f t="shared" si="30"/>
        <v>0</v>
      </c>
      <c r="X80" s="104">
        <f t="shared" si="30"/>
        <v>0</v>
      </c>
      <c r="Y80" s="104">
        <f t="shared" si="30"/>
        <v>0</v>
      </c>
      <c r="Z80" s="104">
        <f t="shared" si="30"/>
        <v>0</v>
      </c>
      <c r="AA80" s="104">
        <f t="shared" si="30"/>
        <v>0</v>
      </c>
      <c r="AB80" s="104">
        <f t="shared" si="30"/>
        <v>0</v>
      </c>
      <c r="AC80" s="104">
        <f t="shared" si="30"/>
        <v>0</v>
      </c>
      <c r="AD80" s="104">
        <f t="shared" si="30"/>
        <v>0</v>
      </c>
      <c r="AE80" s="104">
        <f t="shared" si="30"/>
        <v>0</v>
      </c>
      <c r="AF80" s="104">
        <f t="shared" si="30"/>
        <v>0</v>
      </c>
      <c r="AG80" s="104">
        <f t="shared" si="30"/>
        <v>0</v>
      </c>
      <c r="AH80" s="104">
        <f t="shared" si="30"/>
        <v>0</v>
      </c>
      <c r="AI80" s="104">
        <f t="shared" si="30"/>
        <v>0</v>
      </c>
      <c r="AJ80" s="104">
        <f t="shared" si="30"/>
        <v>0</v>
      </c>
      <c r="AK80" s="104">
        <f t="shared" si="30"/>
        <v>0</v>
      </c>
      <c r="AL80" s="104">
        <f t="shared" si="30"/>
        <v>0</v>
      </c>
      <c r="AM80" s="104">
        <f t="shared" si="30"/>
        <v>0</v>
      </c>
      <c r="AN80" s="104">
        <f t="shared" si="30"/>
        <v>0</v>
      </c>
      <c r="AO80" s="104">
        <f t="shared" si="30"/>
        <v>0</v>
      </c>
      <c r="AP80" s="104">
        <f>AP77*AP79</f>
        <v>0</v>
      </c>
      <c r="AQ80" s="124"/>
    </row>
    <row r="81" spans="1:43" hidden="1" outlineLevel="1" x14ac:dyDescent="0.25">
      <c r="A81" s="143" t="s">
        <v>93</v>
      </c>
      <c r="B81" s="38" t="s">
        <v>69</v>
      </c>
      <c r="C81" s="105">
        <f>'Podnik A'!C39</f>
        <v>0</v>
      </c>
      <c r="D81" s="106">
        <f>'Podnik A'!D39</f>
        <v>0</v>
      </c>
      <c r="E81" s="106">
        <f>'Podnik A'!E39</f>
        <v>0</v>
      </c>
      <c r="F81" s="106">
        <f>'Podnik A'!F39</f>
        <v>0</v>
      </c>
      <c r="G81" s="106">
        <f>'Podnik A'!G39</f>
        <v>0</v>
      </c>
      <c r="H81" s="106">
        <f>'Podnik A'!H39</f>
        <v>0</v>
      </c>
      <c r="I81" s="106">
        <f>'Podnik A'!I39</f>
        <v>0</v>
      </c>
      <c r="J81" s="106">
        <f>'Podnik A'!J39</f>
        <v>0</v>
      </c>
      <c r="K81" s="106">
        <f>'Podnik A'!K39</f>
        <v>0</v>
      </c>
      <c r="L81" s="106">
        <f>'Podnik A'!L39</f>
        <v>0</v>
      </c>
      <c r="M81" s="106">
        <f>'Podnik A'!M39</f>
        <v>0</v>
      </c>
      <c r="N81" s="106">
        <f>'Podnik A'!N39</f>
        <v>0</v>
      </c>
      <c r="O81" s="106">
        <f>'Podnik A'!O39</f>
        <v>0</v>
      </c>
      <c r="P81" s="106">
        <f>'Podnik A'!P39</f>
        <v>0</v>
      </c>
      <c r="Q81" s="106">
        <f>'Podnik A'!Q39</f>
        <v>0</v>
      </c>
      <c r="R81" s="106">
        <f>'Podnik A'!R39</f>
        <v>0</v>
      </c>
      <c r="S81" s="106">
        <f>'Podnik A'!S39</f>
        <v>0</v>
      </c>
      <c r="T81" s="106">
        <f>'Podnik A'!T39</f>
        <v>0</v>
      </c>
      <c r="U81" s="106">
        <f>'Podnik A'!U39</f>
        <v>0</v>
      </c>
      <c r="V81" s="106">
        <f>'Podnik A'!V39</f>
        <v>0</v>
      </c>
      <c r="W81" s="106">
        <f>'Podnik A'!W39</f>
        <v>0</v>
      </c>
      <c r="X81" s="106">
        <f>'Podnik A'!X39</f>
        <v>0</v>
      </c>
      <c r="Y81" s="106">
        <f>'Podnik A'!Y39</f>
        <v>0</v>
      </c>
      <c r="Z81" s="106">
        <f>'Podnik A'!Z39</f>
        <v>0</v>
      </c>
      <c r="AA81" s="106">
        <f>'Podnik A'!AA39</f>
        <v>0</v>
      </c>
      <c r="AB81" s="106">
        <f>'Podnik A'!AB39</f>
        <v>0</v>
      </c>
      <c r="AC81" s="106">
        <f>'Podnik A'!AC39</f>
        <v>0</v>
      </c>
      <c r="AD81" s="106">
        <f>'Podnik A'!AD39</f>
        <v>0</v>
      </c>
      <c r="AE81" s="106">
        <f>'Podnik A'!AE39</f>
        <v>0</v>
      </c>
      <c r="AF81" s="106">
        <f>'Podnik A'!AF39</f>
        <v>0</v>
      </c>
      <c r="AG81" s="106">
        <f>'Podnik A'!AG39</f>
        <v>0</v>
      </c>
      <c r="AH81" s="106">
        <f>'Podnik A'!AH39</f>
        <v>0</v>
      </c>
      <c r="AI81" s="106">
        <f>'Podnik A'!AI39</f>
        <v>0</v>
      </c>
      <c r="AJ81" s="106">
        <f>'Podnik A'!AJ39</f>
        <v>0</v>
      </c>
      <c r="AK81" s="106">
        <f>'Podnik A'!AK39</f>
        <v>0</v>
      </c>
      <c r="AL81" s="106">
        <f>'Podnik A'!AL39</f>
        <v>0</v>
      </c>
      <c r="AM81" s="106">
        <f>'Podnik A'!AM39</f>
        <v>0</v>
      </c>
      <c r="AN81" s="106">
        <f>'Podnik A'!AN39</f>
        <v>0</v>
      </c>
      <c r="AO81" s="106">
        <f>'Podnik A'!AO39</f>
        <v>0</v>
      </c>
      <c r="AP81" s="106">
        <f>'Podnik A'!AP39</f>
        <v>0</v>
      </c>
      <c r="AQ81" s="124"/>
    </row>
    <row r="82" spans="1:43" hidden="1" outlineLevel="1" x14ac:dyDescent="0.25">
      <c r="A82" s="143"/>
      <c r="B82" s="38" t="s">
        <v>114</v>
      </c>
      <c r="C82" s="99">
        <f>IF(C$52&lt;&gt;0,C81/(C$52/12),0)</f>
        <v>0</v>
      </c>
      <c r="D82" s="100">
        <f>IF(D$52&lt;&gt;0,D81/(D$52/12),0)</f>
        <v>0</v>
      </c>
      <c r="E82" s="100">
        <f t="shared" ref="E82:AO82" si="31">IF(E$52&lt;&gt;0,E81/(E$52/12),0)</f>
        <v>0</v>
      </c>
      <c r="F82" s="100">
        <f t="shared" si="31"/>
        <v>0</v>
      </c>
      <c r="G82" s="100">
        <f t="shared" si="31"/>
        <v>0</v>
      </c>
      <c r="H82" s="100">
        <f t="shared" si="31"/>
        <v>0</v>
      </c>
      <c r="I82" s="100">
        <f t="shared" si="31"/>
        <v>0</v>
      </c>
      <c r="J82" s="100">
        <f t="shared" si="31"/>
        <v>0</v>
      </c>
      <c r="K82" s="100">
        <f t="shared" si="31"/>
        <v>0</v>
      </c>
      <c r="L82" s="100">
        <f t="shared" si="31"/>
        <v>0</v>
      </c>
      <c r="M82" s="100">
        <f t="shared" si="31"/>
        <v>0</v>
      </c>
      <c r="N82" s="100">
        <f t="shared" si="31"/>
        <v>0</v>
      </c>
      <c r="O82" s="100">
        <f t="shared" si="31"/>
        <v>0</v>
      </c>
      <c r="P82" s="100">
        <f t="shared" si="31"/>
        <v>0</v>
      </c>
      <c r="Q82" s="100">
        <f t="shared" si="31"/>
        <v>0</v>
      </c>
      <c r="R82" s="100">
        <f t="shared" si="31"/>
        <v>0</v>
      </c>
      <c r="S82" s="100">
        <f t="shared" si="31"/>
        <v>0</v>
      </c>
      <c r="T82" s="100">
        <f t="shared" si="31"/>
        <v>0</v>
      </c>
      <c r="U82" s="100">
        <f t="shared" si="31"/>
        <v>0</v>
      </c>
      <c r="V82" s="100">
        <f t="shared" si="31"/>
        <v>0</v>
      </c>
      <c r="W82" s="100">
        <f t="shared" si="31"/>
        <v>0</v>
      </c>
      <c r="X82" s="100">
        <f t="shared" si="31"/>
        <v>0</v>
      </c>
      <c r="Y82" s="100">
        <f t="shared" si="31"/>
        <v>0</v>
      </c>
      <c r="Z82" s="100">
        <f t="shared" si="31"/>
        <v>0</v>
      </c>
      <c r="AA82" s="100">
        <f t="shared" si="31"/>
        <v>0</v>
      </c>
      <c r="AB82" s="100">
        <f t="shared" si="31"/>
        <v>0</v>
      </c>
      <c r="AC82" s="100">
        <f t="shared" si="31"/>
        <v>0</v>
      </c>
      <c r="AD82" s="100">
        <f t="shared" si="31"/>
        <v>0</v>
      </c>
      <c r="AE82" s="100">
        <f t="shared" si="31"/>
        <v>0</v>
      </c>
      <c r="AF82" s="100">
        <f t="shared" si="31"/>
        <v>0</v>
      </c>
      <c r="AG82" s="100">
        <f t="shared" si="31"/>
        <v>0</v>
      </c>
      <c r="AH82" s="100">
        <f t="shared" si="31"/>
        <v>0</v>
      </c>
      <c r="AI82" s="100">
        <f t="shared" si="31"/>
        <v>0</v>
      </c>
      <c r="AJ82" s="100">
        <f t="shared" si="31"/>
        <v>0</v>
      </c>
      <c r="AK82" s="100">
        <f t="shared" si="31"/>
        <v>0</v>
      </c>
      <c r="AL82" s="100">
        <f t="shared" si="31"/>
        <v>0</v>
      </c>
      <c r="AM82" s="100">
        <f t="shared" si="31"/>
        <v>0</v>
      </c>
      <c r="AN82" s="100">
        <f t="shared" si="31"/>
        <v>0</v>
      </c>
      <c r="AO82" s="100">
        <f t="shared" si="31"/>
        <v>0</v>
      </c>
      <c r="AP82" s="100">
        <f>IF(AP$52&lt;&gt;0,AP81/(AP$52/12),0)</f>
        <v>0</v>
      </c>
      <c r="AQ82" s="124"/>
    </row>
    <row r="83" spans="1:43" hidden="1" outlineLevel="1" x14ac:dyDescent="0.25">
      <c r="A83" s="143"/>
      <c r="B83" s="52" t="s">
        <v>115</v>
      </c>
      <c r="C83" s="101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24"/>
    </row>
    <row r="84" spans="1:43" hidden="1" outlineLevel="1" x14ac:dyDescent="0.25">
      <c r="A84" s="143"/>
      <c r="B84" s="38" t="s">
        <v>116</v>
      </c>
      <c r="C84" s="103">
        <f>C81*C83</f>
        <v>0</v>
      </c>
      <c r="D84" s="104">
        <f>D81*D83</f>
        <v>0</v>
      </c>
      <c r="E84" s="104">
        <f t="shared" ref="E84:AO84" si="32">E81*E83</f>
        <v>0</v>
      </c>
      <c r="F84" s="104">
        <f t="shared" si="32"/>
        <v>0</v>
      </c>
      <c r="G84" s="104">
        <f t="shared" si="32"/>
        <v>0</v>
      </c>
      <c r="H84" s="104">
        <f t="shared" si="32"/>
        <v>0</v>
      </c>
      <c r="I84" s="104">
        <f t="shared" si="32"/>
        <v>0</v>
      </c>
      <c r="J84" s="104">
        <f t="shared" si="32"/>
        <v>0</v>
      </c>
      <c r="K84" s="104">
        <f t="shared" si="32"/>
        <v>0</v>
      </c>
      <c r="L84" s="104">
        <f t="shared" si="32"/>
        <v>0</v>
      </c>
      <c r="M84" s="104">
        <f t="shared" si="32"/>
        <v>0</v>
      </c>
      <c r="N84" s="104">
        <f t="shared" si="32"/>
        <v>0</v>
      </c>
      <c r="O84" s="104">
        <f t="shared" si="32"/>
        <v>0</v>
      </c>
      <c r="P84" s="104">
        <f t="shared" si="32"/>
        <v>0</v>
      </c>
      <c r="Q84" s="104">
        <f t="shared" si="32"/>
        <v>0</v>
      </c>
      <c r="R84" s="104">
        <f t="shared" si="32"/>
        <v>0</v>
      </c>
      <c r="S84" s="104">
        <f t="shared" si="32"/>
        <v>0</v>
      </c>
      <c r="T84" s="104">
        <f t="shared" si="32"/>
        <v>0</v>
      </c>
      <c r="U84" s="104">
        <f t="shared" si="32"/>
        <v>0</v>
      </c>
      <c r="V84" s="104">
        <f t="shared" si="32"/>
        <v>0</v>
      </c>
      <c r="W84" s="104">
        <f t="shared" si="32"/>
        <v>0</v>
      </c>
      <c r="X84" s="104">
        <f t="shared" si="32"/>
        <v>0</v>
      </c>
      <c r="Y84" s="104">
        <f t="shared" si="32"/>
        <v>0</v>
      </c>
      <c r="Z84" s="104">
        <f t="shared" si="32"/>
        <v>0</v>
      </c>
      <c r="AA84" s="104">
        <f t="shared" si="32"/>
        <v>0</v>
      </c>
      <c r="AB84" s="104">
        <f t="shared" si="32"/>
        <v>0</v>
      </c>
      <c r="AC84" s="104">
        <f t="shared" si="32"/>
        <v>0</v>
      </c>
      <c r="AD84" s="104">
        <f t="shared" si="32"/>
        <v>0</v>
      </c>
      <c r="AE84" s="104">
        <f t="shared" si="32"/>
        <v>0</v>
      </c>
      <c r="AF84" s="104">
        <f t="shared" si="32"/>
        <v>0</v>
      </c>
      <c r="AG84" s="104">
        <f t="shared" si="32"/>
        <v>0</v>
      </c>
      <c r="AH84" s="104">
        <f t="shared" si="32"/>
        <v>0</v>
      </c>
      <c r="AI84" s="104">
        <f t="shared" si="32"/>
        <v>0</v>
      </c>
      <c r="AJ84" s="104">
        <f t="shared" si="32"/>
        <v>0</v>
      </c>
      <c r="AK84" s="104">
        <f t="shared" si="32"/>
        <v>0</v>
      </c>
      <c r="AL84" s="104">
        <f t="shared" si="32"/>
        <v>0</v>
      </c>
      <c r="AM84" s="104">
        <f t="shared" si="32"/>
        <v>0</v>
      </c>
      <c r="AN84" s="104">
        <f t="shared" si="32"/>
        <v>0</v>
      </c>
      <c r="AO84" s="104">
        <f t="shared" si="32"/>
        <v>0</v>
      </c>
      <c r="AP84" s="104">
        <f>AP81*AP83</f>
        <v>0</v>
      </c>
      <c r="AQ84" s="124"/>
    </row>
    <row r="85" spans="1:43" hidden="1" outlineLevel="1" x14ac:dyDescent="0.25">
      <c r="A85" s="143" t="s">
        <v>94</v>
      </c>
      <c r="B85" s="38" t="s">
        <v>70</v>
      </c>
      <c r="C85" s="105">
        <f>'Podnik A'!C40</f>
        <v>0</v>
      </c>
      <c r="D85" s="106">
        <f>'Podnik A'!D40</f>
        <v>0</v>
      </c>
      <c r="E85" s="106">
        <f>'Podnik A'!E40</f>
        <v>0</v>
      </c>
      <c r="F85" s="106">
        <f>'Podnik A'!F40</f>
        <v>0</v>
      </c>
      <c r="G85" s="106">
        <f>'Podnik A'!G40</f>
        <v>0</v>
      </c>
      <c r="H85" s="106">
        <f>'Podnik A'!H40</f>
        <v>0</v>
      </c>
      <c r="I85" s="106">
        <f>'Podnik A'!I40</f>
        <v>0</v>
      </c>
      <c r="J85" s="106">
        <f>'Podnik A'!J40</f>
        <v>0</v>
      </c>
      <c r="K85" s="106">
        <f>'Podnik A'!K40</f>
        <v>0</v>
      </c>
      <c r="L85" s="106">
        <f>'Podnik A'!L40</f>
        <v>0</v>
      </c>
      <c r="M85" s="106">
        <f>'Podnik A'!M40</f>
        <v>0</v>
      </c>
      <c r="N85" s="106">
        <f>'Podnik A'!N40</f>
        <v>0</v>
      </c>
      <c r="O85" s="106">
        <f>'Podnik A'!O40</f>
        <v>0</v>
      </c>
      <c r="P85" s="106">
        <f>'Podnik A'!P40</f>
        <v>0</v>
      </c>
      <c r="Q85" s="106">
        <f>'Podnik A'!Q40</f>
        <v>0</v>
      </c>
      <c r="R85" s="106">
        <f>'Podnik A'!R40</f>
        <v>0</v>
      </c>
      <c r="S85" s="106">
        <f>'Podnik A'!S40</f>
        <v>0</v>
      </c>
      <c r="T85" s="106">
        <f>'Podnik A'!T40</f>
        <v>0</v>
      </c>
      <c r="U85" s="106">
        <f>'Podnik A'!U40</f>
        <v>0</v>
      </c>
      <c r="V85" s="106">
        <f>'Podnik A'!V40</f>
        <v>0</v>
      </c>
      <c r="W85" s="106">
        <f>'Podnik A'!W40</f>
        <v>0</v>
      </c>
      <c r="X85" s="106">
        <f>'Podnik A'!X40</f>
        <v>0</v>
      </c>
      <c r="Y85" s="106">
        <f>'Podnik A'!Y40</f>
        <v>0</v>
      </c>
      <c r="Z85" s="106">
        <f>'Podnik A'!Z40</f>
        <v>0</v>
      </c>
      <c r="AA85" s="106">
        <f>'Podnik A'!AA40</f>
        <v>0</v>
      </c>
      <c r="AB85" s="106">
        <f>'Podnik A'!AB40</f>
        <v>0</v>
      </c>
      <c r="AC85" s="106">
        <f>'Podnik A'!AC40</f>
        <v>0</v>
      </c>
      <c r="AD85" s="106">
        <f>'Podnik A'!AD40</f>
        <v>0</v>
      </c>
      <c r="AE85" s="106">
        <f>'Podnik A'!AE40</f>
        <v>0</v>
      </c>
      <c r="AF85" s="106">
        <f>'Podnik A'!AF40</f>
        <v>0</v>
      </c>
      <c r="AG85" s="106">
        <f>'Podnik A'!AG40</f>
        <v>0</v>
      </c>
      <c r="AH85" s="106">
        <f>'Podnik A'!AH40</f>
        <v>0</v>
      </c>
      <c r="AI85" s="106">
        <f>'Podnik A'!AI40</f>
        <v>0</v>
      </c>
      <c r="AJ85" s="106">
        <f>'Podnik A'!AJ40</f>
        <v>0</v>
      </c>
      <c r="AK85" s="106">
        <f>'Podnik A'!AK40</f>
        <v>0</v>
      </c>
      <c r="AL85" s="106">
        <f>'Podnik A'!AL40</f>
        <v>0</v>
      </c>
      <c r="AM85" s="106">
        <f>'Podnik A'!AM40</f>
        <v>0</v>
      </c>
      <c r="AN85" s="106">
        <f>'Podnik A'!AN40</f>
        <v>0</v>
      </c>
      <c r="AO85" s="106">
        <f>'Podnik A'!AO40</f>
        <v>0</v>
      </c>
      <c r="AP85" s="106">
        <f>'Podnik A'!AP40</f>
        <v>0</v>
      </c>
      <c r="AQ85" s="124"/>
    </row>
    <row r="86" spans="1:43" hidden="1" outlineLevel="1" x14ac:dyDescent="0.25">
      <c r="A86" s="143"/>
      <c r="B86" s="38" t="s">
        <v>114</v>
      </c>
      <c r="C86" s="99">
        <f>IF(C$52&lt;&gt;0,C85/(C$52/12),0)</f>
        <v>0</v>
      </c>
      <c r="D86" s="100">
        <f>IF(D$52&lt;&gt;0,D85/(D$52/12),0)</f>
        <v>0</v>
      </c>
      <c r="E86" s="100">
        <f t="shared" ref="E86:AO86" si="33">IF(E$52&lt;&gt;0,E85/(E$52/12),0)</f>
        <v>0</v>
      </c>
      <c r="F86" s="100">
        <f t="shared" si="33"/>
        <v>0</v>
      </c>
      <c r="G86" s="100">
        <f t="shared" si="33"/>
        <v>0</v>
      </c>
      <c r="H86" s="100">
        <f t="shared" si="33"/>
        <v>0</v>
      </c>
      <c r="I86" s="100">
        <f t="shared" si="33"/>
        <v>0</v>
      </c>
      <c r="J86" s="100">
        <f t="shared" si="33"/>
        <v>0</v>
      </c>
      <c r="K86" s="100">
        <f t="shared" si="33"/>
        <v>0</v>
      </c>
      <c r="L86" s="100">
        <f t="shared" si="33"/>
        <v>0</v>
      </c>
      <c r="M86" s="100">
        <f t="shared" si="33"/>
        <v>0</v>
      </c>
      <c r="N86" s="100">
        <f t="shared" si="33"/>
        <v>0</v>
      </c>
      <c r="O86" s="100">
        <f t="shared" si="33"/>
        <v>0</v>
      </c>
      <c r="P86" s="100">
        <f t="shared" si="33"/>
        <v>0</v>
      </c>
      <c r="Q86" s="100">
        <f t="shared" si="33"/>
        <v>0</v>
      </c>
      <c r="R86" s="100">
        <f t="shared" si="33"/>
        <v>0</v>
      </c>
      <c r="S86" s="100">
        <f t="shared" si="33"/>
        <v>0</v>
      </c>
      <c r="T86" s="100">
        <f t="shared" si="33"/>
        <v>0</v>
      </c>
      <c r="U86" s="100">
        <f t="shared" si="33"/>
        <v>0</v>
      </c>
      <c r="V86" s="100">
        <f t="shared" si="33"/>
        <v>0</v>
      </c>
      <c r="W86" s="100">
        <f t="shared" si="33"/>
        <v>0</v>
      </c>
      <c r="X86" s="100">
        <f t="shared" si="33"/>
        <v>0</v>
      </c>
      <c r="Y86" s="100">
        <f t="shared" si="33"/>
        <v>0</v>
      </c>
      <c r="Z86" s="100">
        <f t="shared" si="33"/>
        <v>0</v>
      </c>
      <c r="AA86" s="100">
        <f t="shared" si="33"/>
        <v>0</v>
      </c>
      <c r="AB86" s="100">
        <f t="shared" si="33"/>
        <v>0</v>
      </c>
      <c r="AC86" s="100">
        <f t="shared" si="33"/>
        <v>0</v>
      </c>
      <c r="AD86" s="100">
        <f t="shared" si="33"/>
        <v>0</v>
      </c>
      <c r="AE86" s="100">
        <f t="shared" si="33"/>
        <v>0</v>
      </c>
      <c r="AF86" s="100">
        <f t="shared" si="33"/>
        <v>0</v>
      </c>
      <c r="AG86" s="100">
        <f t="shared" si="33"/>
        <v>0</v>
      </c>
      <c r="AH86" s="100">
        <f t="shared" si="33"/>
        <v>0</v>
      </c>
      <c r="AI86" s="100">
        <f t="shared" si="33"/>
        <v>0</v>
      </c>
      <c r="AJ86" s="100">
        <f t="shared" si="33"/>
        <v>0</v>
      </c>
      <c r="AK86" s="100">
        <f t="shared" si="33"/>
        <v>0</v>
      </c>
      <c r="AL86" s="100">
        <f t="shared" si="33"/>
        <v>0</v>
      </c>
      <c r="AM86" s="100">
        <f t="shared" si="33"/>
        <v>0</v>
      </c>
      <c r="AN86" s="100">
        <f t="shared" si="33"/>
        <v>0</v>
      </c>
      <c r="AO86" s="100">
        <f t="shared" si="33"/>
        <v>0</v>
      </c>
      <c r="AP86" s="100">
        <f>IF(AP$52&lt;&gt;0,AP85/(AP$52/12),0)</f>
        <v>0</v>
      </c>
      <c r="AQ86" s="124"/>
    </row>
    <row r="87" spans="1:43" hidden="1" outlineLevel="1" x14ac:dyDescent="0.25">
      <c r="A87" s="143"/>
      <c r="B87" s="52" t="s">
        <v>115</v>
      </c>
      <c r="C87" s="101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24"/>
    </row>
    <row r="88" spans="1:43" hidden="1" outlineLevel="1" x14ac:dyDescent="0.25">
      <c r="A88" s="143"/>
      <c r="B88" s="38" t="s">
        <v>116</v>
      </c>
      <c r="C88" s="103">
        <f>C85*C87</f>
        <v>0</v>
      </c>
      <c r="D88" s="104">
        <f>D85*D87</f>
        <v>0</v>
      </c>
      <c r="E88" s="104">
        <f t="shared" ref="E88:AO88" si="34">E85*E87</f>
        <v>0</v>
      </c>
      <c r="F88" s="104">
        <f t="shared" si="34"/>
        <v>0</v>
      </c>
      <c r="G88" s="104">
        <f t="shared" si="34"/>
        <v>0</v>
      </c>
      <c r="H88" s="104">
        <f t="shared" si="34"/>
        <v>0</v>
      </c>
      <c r="I88" s="104">
        <f t="shared" si="34"/>
        <v>0</v>
      </c>
      <c r="J88" s="104">
        <f t="shared" si="34"/>
        <v>0</v>
      </c>
      <c r="K88" s="104">
        <f t="shared" si="34"/>
        <v>0</v>
      </c>
      <c r="L88" s="104">
        <f t="shared" si="34"/>
        <v>0</v>
      </c>
      <c r="M88" s="104">
        <f t="shared" si="34"/>
        <v>0</v>
      </c>
      <c r="N88" s="104">
        <f t="shared" si="34"/>
        <v>0</v>
      </c>
      <c r="O88" s="104">
        <f t="shared" si="34"/>
        <v>0</v>
      </c>
      <c r="P88" s="104">
        <f t="shared" si="34"/>
        <v>0</v>
      </c>
      <c r="Q88" s="104">
        <f t="shared" si="34"/>
        <v>0</v>
      </c>
      <c r="R88" s="104">
        <f t="shared" si="34"/>
        <v>0</v>
      </c>
      <c r="S88" s="104">
        <f t="shared" si="34"/>
        <v>0</v>
      </c>
      <c r="T88" s="104">
        <f t="shared" si="34"/>
        <v>0</v>
      </c>
      <c r="U88" s="104">
        <f t="shared" si="34"/>
        <v>0</v>
      </c>
      <c r="V88" s="104">
        <f t="shared" si="34"/>
        <v>0</v>
      </c>
      <c r="W88" s="104">
        <f t="shared" si="34"/>
        <v>0</v>
      </c>
      <c r="X88" s="104">
        <f t="shared" si="34"/>
        <v>0</v>
      </c>
      <c r="Y88" s="104">
        <f t="shared" si="34"/>
        <v>0</v>
      </c>
      <c r="Z88" s="104">
        <f t="shared" si="34"/>
        <v>0</v>
      </c>
      <c r="AA88" s="104">
        <f t="shared" si="34"/>
        <v>0</v>
      </c>
      <c r="AB88" s="104">
        <f t="shared" si="34"/>
        <v>0</v>
      </c>
      <c r="AC88" s="104">
        <f t="shared" si="34"/>
        <v>0</v>
      </c>
      <c r="AD88" s="104">
        <f t="shared" si="34"/>
        <v>0</v>
      </c>
      <c r="AE88" s="104">
        <f t="shared" si="34"/>
        <v>0</v>
      </c>
      <c r="AF88" s="104">
        <f t="shared" si="34"/>
        <v>0</v>
      </c>
      <c r="AG88" s="104">
        <f t="shared" si="34"/>
        <v>0</v>
      </c>
      <c r="AH88" s="104">
        <f t="shared" si="34"/>
        <v>0</v>
      </c>
      <c r="AI88" s="104">
        <f t="shared" si="34"/>
        <v>0</v>
      </c>
      <c r="AJ88" s="104">
        <f t="shared" si="34"/>
        <v>0</v>
      </c>
      <c r="AK88" s="104">
        <f t="shared" si="34"/>
        <v>0</v>
      </c>
      <c r="AL88" s="104">
        <f t="shared" si="34"/>
        <v>0</v>
      </c>
      <c r="AM88" s="104">
        <f t="shared" si="34"/>
        <v>0</v>
      </c>
      <c r="AN88" s="104">
        <f t="shared" si="34"/>
        <v>0</v>
      </c>
      <c r="AO88" s="104">
        <f t="shared" si="34"/>
        <v>0</v>
      </c>
      <c r="AP88" s="104">
        <f>AP85*AP87</f>
        <v>0</v>
      </c>
      <c r="AQ88" s="124"/>
    </row>
    <row r="89" spans="1:43" hidden="1" outlineLevel="1" x14ac:dyDescent="0.25">
      <c r="A89" s="143" t="s">
        <v>95</v>
      </c>
      <c r="B89" s="38" t="s">
        <v>71</v>
      </c>
      <c r="C89" s="105">
        <f>'Podnik A'!C41</f>
        <v>0</v>
      </c>
      <c r="D89" s="106">
        <f>'Podnik A'!D41</f>
        <v>0</v>
      </c>
      <c r="E89" s="106">
        <f>'Podnik A'!E41</f>
        <v>0</v>
      </c>
      <c r="F89" s="106">
        <f>'Podnik A'!F41</f>
        <v>0</v>
      </c>
      <c r="G89" s="106">
        <f>'Podnik A'!G41</f>
        <v>0</v>
      </c>
      <c r="H89" s="106">
        <f>'Podnik A'!H41</f>
        <v>0</v>
      </c>
      <c r="I89" s="106">
        <f>'Podnik A'!I41</f>
        <v>0</v>
      </c>
      <c r="J89" s="106">
        <f>'Podnik A'!J41</f>
        <v>0</v>
      </c>
      <c r="K89" s="106">
        <f>'Podnik A'!K41</f>
        <v>0</v>
      </c>
      <c r="L89" s="106">
        <f>'Podnik A'!L41</f>
        <v>0</v>
      </c>
      <c r="M89" s="106">
        <f>'Podnik A'!M41</f>
        <v>0</v>
      </c>
      <c r="N89" s="106">
        <f>'Podnik A'!N41</f>
        <v>0</v>
      </c>
      <c r="O89" s="106">
        <f>'Podnik A'!O41</f>
        <v>0</v>
      </c>
      <c r="P89" s="106">
        <f>'Podnik A'!P41</f>
        <v>0</v>
      </c>
      <c r="Q89" s="106">
        <f>'Podnik A'!Q41</f>
        <v>0</v>
      </c>
      <c r="R89" s="106">
        <f>'Podnik A'!R41</f>
        <v>0</v>
      </c>
      <c r="S89" s="106">
        <f>'Podnik A'!S41</f>
        <v>0</v>
      </c>
      <c r="T89" s="106">
        <f>'Podnik A'!T41</f>
        <v>0</v>
      </c>
      <c r="U89" s="106">
        <f>'Podnik A'!U41</f>
        <v>0</v>
      </c>
      <c r="V89" s="106">
        <f>'Podnik A'!V41</f>
        <v>0</v>
      </c>
      <c r="W89" s="106">
        <f>'Podnik A'!W41</f>
        <v>0</v>
      </c>
      <c r="X89" s="106">
        <f>'Podnik A'!X41</f>
        <v>0</v>
      </c>
      <c r="Y89" s="106">
        <f>'Podnik A'!Y41</f>
        <v>0</v>
      </c>
      <c r="Z89" s="106">
        <f>'Podnik A'!Z41</f>
        <v>0</v>
      </c>
      <c r="AA89" s="106">
        <f>'Podnik A'!AA41</f>
        <v>0</v>
      </c>
      <c r="AB89" s="106">
        <f>'Podnik A'!AB41</f>
        <v>0</v>
      </c>
      <c r="AC89" s="106">
        <f>'Podnik A'!AC41</f>
        <v>0</v>
      </c>
      <c r="AD89" s="106">
        <f>'Podnik A'!AD41</f>
        <v>0</v>
      </c>
      <c r="AE89" s="106">
        <f>'Podnik A'!AE41</f>
        <v>0</v>
      </c>
      <c r="AF89" s="106">
        <f>'Podnik A'!AF41</f>
        <v>0</v>
      </c>
      <c r="AG89" s="106">
        <f>'Podnik A'!AG41</f>
        <v>0</v>
      </c>
      <c r="AH89" s="106">
        <f>'Podnik A'!AH41</f>
        <v>0</v>
      </c>
      <c r="AI89" s="106">
        <f>'Podnik A'!AI41</f>
        <v>0</v>
      </c>
      <c r="AJ89" s="106">
        <f>'Podnik A'!AJ41</f>
        <v>0</v>
      </c>
      <c r="AK89" s="106">
        <f>'Podnik A'!AK41</f>
        <v>0</v>
      </c>
      <c r="AL89" s="106">
        <f>'Podnik A'!AL41</f>
        <v>0</v>
      </c>
      <c r="AM89" s="106">
        <f>'Podnik A'!AM41</f>
        <v>0</v>
      </c>
      <c r="AN89" s="106">
        <f>'Podnik A'!AN41</f>
        <v>0</v>
      </c>
      <c r="AO89" s="106">
        <f>'Podnik A'!AO41</f>
        <v>0</v>
      </c>
      <c r="AP89" s="106">
        <f>'Podnik A'!AP41</f>
        <v>0</v>
      </c>
      <c r="AQ89" s="124"/>
    </row>
    <row r="90" spans="1:43" hidden="1" outlineLevel="1" x14ac:dyDescent="0.25">
      <c r="A90" s="143"/>
      <c r="B90" s="38" t="s">
        <v>114</v>
      </c>
      <c r="C90" s="99">
        <f>IF(C$52&lt;&gt;0,C89/(C$52/12),0)</f>
        <v>0</v>
      </c>
      <c r="D90" s="100">
        <f>IF(D$52&lt;&gt;0,D89/(D$52/12),0)</f>
        <v>0</v>
      </c>
      <c r="E90" s="100">
        <f t="shared" ref="E90:AO90" si="35">IF(E$52&lt;&gt;0,E89/(E$52/12),0)</f>
        <v>0</v>
      </c>
      <c r="F90" s="100">
        <f t="shared" si="35"/>
        <v>0</v>
      </c>
      <c r="G90" s="100">
        <f t="shared" si="35"/>
        <v>0</v>
      </c>
      <c r="H90" s="100">
        <f t="shared" si="35"/>
        <v>0</v>
      </c>
      <c r="I90" s="100">
        <f t="shared" si="35"/>
        <v>0</v>
      </c>
      <c r="J90" s="100">
        <f t="shared" si="35"/>
        <v>0</v>
      </c>
      <c r="K90" s="100">
        <f t="shared" si="35"/>
        <v>0</v>
      </c>
      <c r="L90" s="100">
        <f t="shared" si="35"/>
        <v>0</v>
      </c>
      <c r="M90" s="100">
        <f t="shared" si="35"/>
        <v>0</v>
      </c>
      <c r="N90" s="100">
        <f t="shared" si="35"/>
        <v>0</v>
      </c>
      <c r="O90" s="100">
        <f t="shared" si="35"/>
        <v>0</v>
      </c>
      <c r="P90" s="100">
        <f t="shared" si="35"/>
        <v>0</v>
      </c>
      <c r="Q90" s="100">
        <f t="shared" si="35"/>
        <v>0</v>
      </c>
      <c r="R90" s="100">
        <f t="shared" si="35"/>
        <v>0</v>
      </c>
      <c r="S90" s="100">
        <f t="shared" si="35"/>
        <v>0</v>
      </c>
      <c r="T90" s="100">
        <f t="shared" si="35"/>
        <v>0</v>
      </c>
      <c r="U90" s="100">
        <f t="shared" si="35"/>
        <v>0</v>
      </c>
      <c r="V90" s="100">
        <f t="shared" si="35"/>
        <v>0</v>
      </c>
      <c r="W90" s="100">
        <f t="shared" si="35"/>
        <v>0</v>
      </c>
      <c r="X90" s="100">
        <f t="shared" si="35"/>
        <v>0</v>
      </c>
      <c r="Y90" s="100">
        <f t="shared" si="35"/>
        <v>0</v>
      </c>
      <c r="Z90" s="100">
        <f t="shared" si="35"/>
        <v>0</v>
      </c>
      <c r="AA90" s="100">
        <f t="shared" si="35"/>
        <v>0</v>
      </c>
      <c r="AB90" s="100">
        <f t="shared" si="35"/>
        <v>0</v>
      </c>
      <c r="AC90" s="100">
        <f t="shared" si="35"/>
        <v>0</v>
      </c>
      <c r="AD90" s="100">
        <f t="shared" si="35"/>
        <v>0</v>
      </c>
      <c r="AE90" s="100">
        <f t="shared" si="35"/>
        <v>0</v>
      </c>
      <c r="AF90" s="100">
        <f t="shared" si="35"/>
        <v>0</v>
      </c>
      <c r="AG90" s="100">
        <f t="shared" si="35"/>
        <v>0</v>
      </c>
      <c r="AH90" s="100">
        <f t="shared" si="35"/>
        <v>0</v>
      </c>
      <c r="AI90" s="100">
        <f t="shared" si="35"/>
        <v>0</v>
      </c>
      <c r="AJ90" s="100">
        <f t="shared" si="35"/>
        <v>0</v>
      </c>
      <c r="AK90" s="100">
        <f t="shared" si="35"/>
        <v>0</v>
      </c>
      <c r="AL90" s="100">
        <f t="shared" si="35"/>
        <v>0</v>
      </c>
      <c r="AM90" s="100">
        <f t="shared" si="35"/>
        <v>0</v>
      </c>
      <c r="AN90" s="100">
        <f t="shared" si="35"/>
        <v>0</v>
      </c>
      <c r="AO90" s="100">
        <f t="shared" si="35"/>
        <v>0</v>
      </c>
      <c r="AP90" s="100">
        <f>IF(AP$52&lt;&gt;0,AP89/(AP$52/12),0)</f>
        <v>0</v>
      </c>
      <c r="AQ90" s="124"/>
    </row>
    <row r="91" spans="1:43" hidden="1" outlineLevel="1" x14ac:dyDescent="0.25">
      <c r="A91" s="143"/>
      <c r="B91" s="52" t="s">
        <v>115</v>
      </c>
      <c r="C91" s="101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24"/>
    </row>
    <row r="92" spans="1:43" hidden="1" outlineLevel="1" x14ac:dyDescent="0.25">
      <c r="A92" s="143"/>
      <c r="B92" s="38" t="s">
        <v>116</v>
      </c>
      <c r="C92" s="103">
        <f>C89*C91</f>
        <v>0</v>
      </c>
      <c r="D92" s="104">
        <f>D89*D91</f>
        <v>0</v>
      </c>
      <c r="E92" s="104">
        <f t="shared" ref="E92:AO92" si="36">E89*E91</f>
        <v>0</v>
      </c>
      <c r="F92" s="104">
        <f t="shared" si="36"/>
        <v>0</v>
      </c>
      <c r="G92" s="104">
        <f t="shared" si="36"/>
        <v>0</v>
      </c>
      <c r="H92" s="104">
        <f t="shared" si="36"/>
        <v>0</v>
      </c>
      <c r="I92" s="104">
        <f t="shared" si="36"/>
        <v>0</v>
      </c>
      <c r="J92" s="104">
        <f t="shared" si="36"/>
        <v>0</v>
      </c>
      <c r="K92" s="104">
        <f t="shared" si="36"/>
        <v>0</v>
      </c>
      <c r="L92" s="104">
        <f t="shared" si="36"/>
        <v>0</v>
      </c>
      <c r="M92" s="104">
        <f t="shared" si="36"/>
        <v>0</v>
      </c>
      <c r="N92" s="104">
        <f t="shared" si="36"/>
        <v>0</v>
      </c>
      <c r="O92" s="104">
        <f t="shared" si="36"/>
        <v>0</v>
      </c>
      <c r="P92" s="104">
        <f t="shared" si="36"/>
        <v>0</v>
      </c>
      <c r="Q92" s="104">
        <f t="shared" si="36"/>
        <v>0</v>
      </c>
      <c r="R92" s="104">
        <f t="shared" si="36"/>
        <v>0</v>
      </c>
      <c r="S92" s="104">
        <f t="shared" si="36"/>
        <v>0</v>
      </c>
      <c r="T92" s="104">
        <f t="shared" si="36"/>
        <v>0</v>
      </c>
      <c r="U92" s="104">
        <f t="shared" si="36"/>
        <v>0</v>
      </c>
      <c r="V92" s="104">
        <f t="shared" si="36"/>
        <v>0</v>
      </c>
      <c r="W92" s="104">
        <f t="shared" si="36"/>
        <v>0</v>
      </c>
      <c r="X92" s="104">
        <f t="shared" si="36"/>
        <v>0</v>
      </c>
      <c r="Y92" s="104">
        <f t="shared" si="36"/>
        <v>0</v>
      </c>
      <c r="Z92" s="104">
        <f t="shared" si="36"/>
        <v>0</v>
      </c>
      <c r="AA92" s="104">
        <f t="shared" si="36"/>
        <v>0</v>
      </c>
      <c r="AB92" s="104">
        <f t="shared" si="36"/>
        <v>0</v>
      </c>
      <c r="AC92" s="104">
        <f t="shared" si="36"/>
        <v>0</v>
      </c>
      <c r="AD92" s="104">
        <f t="shared" si="36"/>
        <v>0</v>
      </c>
      <c r="AE92" s="104">
        <f t="shared" si="36"/>
        <v>0</v>
      </c>
      <c r="AF92" s="104">
        <f t="shared" si="36"/>
        <v>0</v>
      </c>
      <c r="AG92" s="104">
        <f t="shared" si="36"/>
        <v>0</v>
      </c>
      <c r="AH92" s="104">
        <f t="shared" si="36"/>
        <v>0</v>
      </c>
      <c r="AI92" s="104">
        <f t="shared" si="36"/>
        <v>0</v>
      </c>
      <c r="AJ92" s="104">
        <f t="shared" si="36"/>
        <v>0</v>
      </c>
      <c r="AK92" s="104">
        <f t="shared" si="36"/>
        <v>0</v>
      </c>
      <c r="AL92" s="104">
        <f t="shared" si="36"/>
        <v>0</v>
      </c>
      <c r="AM92" s="104">
        <f t="shared" si="36"/>
        <v>0</v>
      </c>
      <c r="AN92" s="104">
        <f t="shared" si="36"/>
        <v>0</v>
      </c>
      <c r="AO92" s="104">
        <f t="shared" si="36"/>
        <v>0</v>
      </c>
      <c r="AP92" s="104">
        <f>AP89*AP91</f>
        <v>0</v>
      </c>
      <c r="AQ92" s="124"/>
    </row>
    <row r="93" spans="1:43" collapsed="1" x14ac:dyDescent="0.25">
      <c r="A93" s="142" t="s">
        <v>85</v>
      </c>
      <c r="B93" s="37" t="s">
        <v>72</v>
      </c>
      <c r="C93" s="103">
        <f>'Podnik A'!C42</f>
        <v>15333.119999999999</v>
      </c>
      <c r="D93" s="104">
        <f>'Podnik A'!D42</f>
        <v>15639.782399999998</v>
      </c>
      <c r="E93" s="104">
        <f>'Podnik A'!E42</f>
        <v>15952.578047999999</v>
      </c>
      <c r="F93" s="104">
        <f>'Podnik A'!F42</f>
        <v>16271.62960896</v>
      </c>
      <c r="G93" s="104">
        <f>'Podnik A'!G42</f>
        <v>16597.062201139197</v>
      </c>
      <c r="H93" s="104">
        <f>'Podnik A'!H42</f>
        <v>16929.003445161987</v>
      </c>
      <c r="I93" s="104">
        <f>'Podnik A'!I42</f>
        <v>17267.583514065227</v>
      </c>
      <c r="J93" s="104">
        <f>'Podnik A'!J42</f>
        <v>17612.93518434653</v>
      </c>
      <c r="K93" s="104">
        <f>'Podnik A'!K42</f>
        <v>17965.19388803346</v>
      </c>
      <c r="L93" s="104">
        <f>'Podnik A'!L42</f>
        <v>18324.497765794131</v>
      </c>
      <c r="M93" s="104">
        <f>'Podnik A'!M42</f>
        <v>18690.987721110014</v>
      </c>
      <c r="N93" s="104">
        <f>'Podnik A'!N42</f>
        <v>19064.807475532216</v>
      </c>
      <c r="O93" s="104">
        <f>'Podnik A'!O42</f>
        <v>19446.103625042859</v>
      </c>
      <c r="P93" s="104">
        <f>'Podnik A'!P42</f>
        <v>19835.025697543719</v>
      </c>
      <c r="Q93" s="104">
        <f>'Podnik A'!Q42</f>
        <v>20231.726211494592</v>
      </c>
      <c r="R93" s="104">
        <f>'Podnik A'!R42</f>
        <v>20636.360735724487</v>
      </c>
      <c r="S93" s="104">
        <f>'Podnik A'!S42</f>
        <v>21049.087950438974</v>
      </c>
      <c r="T93" s="104">
        <f>'Podnik A'!T42</f>
        <v>21470.069709447755</v>
      </c>
      <c r="U93" s="104">
        <f>'Podnik A'!U42</f>
        <v>21899.471103636712</v>
      </c>
      <c r="V93" s="104">
        <f>'Podnik A'!V42</f>
        <v>22337.460525709444</v>
      </c>
      <c r="W93" s="104">
        <f>'Podnik A'!W42</f>
        <v>22784.209736223638</v>
      </c>
      <c r="X93" s="104">
        <f>'Podnik A'!X42</f>
        <v>23239.89393094811</v>
      </c>
      <c r="Y93" s="104">
        <f>'Podnik A'!Y42</f>
        <v>23704.69180956707</v>
      </c>
      <c r="Z93" s="104">
        <f>'Podnik A'!Z42</f>
        <v>24178.785645758413</v>
      </c>
      <c r="AA93" s="104">
        <f>'Podnik A'!AA42</f>
        <v>24662.361358673577</v>
      </c>
      <c r="AB93" s="104">
        <f>'Podnik A'!AB42</f>
        <v>25155.608585847051</v>
      </c>
      <c r="AC93" s="104">
        <f>'Podnik A'!AC42</f>
        <v>25658.720757563991</v>
      </c>
      <c r="AD93" s="104">
        <f>'Podnik A'!AD42</f>
        <v>26171.895172715271</v>
      </c>
      <c r="AE93" s="104">
        <f>'Podnik A'!AE42</f>
        <v>26695.333076169572</v>
      </c>
      <c r="AF93" s="104">
        <f>'Podnik A'!AF42</f>
        <v>27229.239737692969</v>
      </c>
      <c r="AG93" s="104">
        <f>'Podnik A'!AG42</f>
        <v>27773.824532446826</v>
      </c>
      <c r="AH93" s="104">
        <f>'Podnik A'!AH42</f>
        <v>28329.30102309577</v>
      </c>
      <c r="AI93" s="104">
        <f>'Podnik A'!AI42</f>
        <v>28895.887043557679</v>
      </c>
      <c r="AJ93" s="104">
        <f>'Podnik A'!AJ42</f>
        <v>29473.804784428838</v>
      </c>
      <c r="AK93" s="104">
        <f>'Podnik A'!AK42</f>
        <v>30063.280880117418</v>
      </c>
      <c r="AL93" s="104">
        <f>'Podnik A'!AL42</f>
        <v>30664.546497719763</v>
      </c>
      <c r="AM93" s="104">
        <f>'Podnik A'!AM42</f>
        <v>31277.83742767416</v>
      </c>
      <c r="AN93" s="104">
        <f>'Podnik A'!AN42</f>
        <v>31903.394176227641</v>
      </c>
      <c r="AO93" s="104">
        <f>'Podnik A'!AO42</f>
        <v>32541.462059752201</v>
      </c>
      <c r="AP93" s="104">
        <f>'Podnik A'!AP42</f>
        <v>33192.29130094724</v>
      </c>
      <c r="AQ93" s="124"/>
    </row>
    <row r="94" spans="1:43" x14ac:dyDescent="0.25">
      <c r="A94" s="144"/>
      <c r="B94" s="86" t="s">
        <v>118</v>
      </c>
      <c r="C94" s="107">
        <f>SUM(C56,C60,C64,C68,C72,C76,C80,C84,C88,C92)</f>
        <v>941</v>
      </c>
      <c r="D94" s="108">
        <f>SUM(D56,D60,D64,D68,D72,D76,D80,D84,D88,D92)</f>
        <v>959.82</v>
      </c>
      <c r="E94" s="108">
        <f t="shared" ref="E94:AO94" si="37">SUM(E56,E60,E64,E68,E72,E76,E80,E84,E88,E92)</f>
        <v>979.01639999999998</v>
      </c>
      <c r="F94" s="108">
        <f t="shared" si="37"/>
        <v>998.59672800000021</v>
      </c>
      <c r="G94" s="108">
        <f t="shared" si="37"/>
        <v>1018.5686625600001</v>
      </c>
      <c r="H94" s="108">
        <f t="shared" si="37"/>
        <v>1038.9400358112002</v>
      </c>
      <c r="I94" s="108">
        <f t="shared" si="37"/>
        <v>1059.7188365274242</v>
      </c>
      <c r="J94" s="108">
        <f t="shared" si="37"/>
        <v>1080.9132132579728</v>
      </c>
      <c r="K94" s="108">
        <f t="shared" si="37"/>
        <v>1102.5314775231323</v>
      </c>
      <c r="L94" s="108">
        <f t="shared" si="37"/>
        <v>1124.5821070735949</v>
      </c>
      <c r="M94" s="108">
        <f t="shared" si="37"/>
        <v>1147.073749215067</v>
      </c>
      <c r="N94" s="108">
        <f t="shared" si="37"/>
        <v>1170.0152241993683</v>
      </c>
      <c r="O94" s="108">
        <f t="shared" si="37"/>
        <v>1193.4155286833557</v>
      </c>
      <c r="P94" s="108">
        <f t="shared" si="37"/>
        <v>1217.2838392570229</v>
      </c>
      <c r="Q94" s="108">
        <f t="shared" si="37"/>
        <v>1241.6295160421632</v>
      </c>
      <c r="R94" s="108">
        <f t="shared" si="37"/>
        <v>1266.4621063630066</v>
      </c>
      <c r="S94" s="108">
        <f t="shared" si="37"/>
        <v>1291.7913484902667</v>
      </c>
      <c r="T94" s="108">
        <f t="shared" si="37"/>
        <v>1317.6271754600721</v>
      </c>
      <c r="U94" s="108">
        <f t="shared" si="37"/>
        <v>1343.9797189692736</v>
      </c>
      <c r="V94" s="108">
        <f t="shared" si="37"/>
        <v>1370.859313348659</v>
      </c>
      <c r="W94" s="108">
        <f t="shared" si="37"/>
        <v>1398.2764996156322</v>
      </c>
      <c r="X94" s="108">
        <f t="shared" si="37"/>
        <v>1426.2420296079447</v>
      </c>
      <c r="Y94" s="108">
        <f t="shared" si="37"/>
        <v>1454.7668702001038</v>
      </c>
      <c r="Z94" s="108">
        <f t="shared" si="37"/>
        <v>1483.8622076041056</v>
      </c>
      <c r="AA94" s="108">
        <f t="shared" si="37"/>
        <v>1513.5394517561881</v>
      </c>
      <c r="AB94" s="108">
        <f t="shared" si="37"/>
        <v>1543.8102407913116</v>
      </c>
      <c r="AC94" s="108">
        <f t="shared" si="37"/>
        <v>1574.686445607138</v>
      </c>
      <c r="AD94" s="108">
        <f t="shared" si="37"/>
        <v>1606.1801745192809</v>
      </c>
      <c r="AE94" s="108">
        <f t="shared" si="37"/>
        <v>1638.3037780096665</v>
      </c>
      <c r="AF94" s="108">
        <f t="shared" si="37"/>
        <v>1671.0698535698598</v>
      </c>
      <c r="AG94" s="108">
        <f t="shared" si="37"/>
        <v>1704.491250641257</v>
      </c>
      <c r="AH94" s="108">
        <f t="shared" si="37"/>
        <v>1738.5810756540823</v>
      </c>
      <c r="AI94" s="108">
        <f t="shared" si="37"/>
        <v>1773.3526971671636</v>
      </c>
      <c r="AJ94" s="108">
        <f t="shared" si="37"/>
        <v>1808.8197511105068</v>
      </c>
      <c r="AK94" s="108">
        <f t="shared" si="37"/>
        <v>1844.9961461327173</v>
      </c>
      <c r="AL94" s="108">
        <f t="shared" si="37"/>
        <v>1881.8960690553718</v>
      </c>
      <c r="AM94" s="108">
        <f t="shared" si="37"/>
        <v>1919.5339904364791</v>
      </c>
      <c r="AN94" s="108">
        <f t="shared" si="37"/>
        <v>1957.9246702452087</v>
      </c>
      <c r="AO94" s="108">
        <f t="shared" si="37"/>
        <v>1997.0831636501132</v>
      </c>
      <c r="AP94" s="108">
        <f>SUM(AP56,AP60,AP64,AP68,AP72,AP76,AP80,AP84,AP88,AP92)</f>
        <v>2037.0248269231156</v>
      </c>
      <c r="AQ94" s="124"/>
    </row>
    <row r="95" spans="1:43" x14ac:dyDescent="0.25">
      <c r="A95" s="145"/>
      <c r="B95" s="38" t="s">
        <v>117</v>
      </c>
      <c r="C95" s="105">
        <f>C94*1.352</f>
        <v>1272.2320000000002</v>
      </c>
      <c r="D95" s="106">
        <f>D94*1.352</f>
        <v>1297.6766400000001</v>
      </c>
      <c r="E95" s="106">
        <f t="shared" ref="E95:AO95" si="38">E94*1.352</f>
        <v>1323.6301728000001</v>
      </c>
      <c r="F95" s="106">
        <f t="shared" si="38"/>
        <v>1350.1027762560004</v>
      </c>
      <c r="G95" s="106">
        <f t="shared" si="38"/>
        <v>1377.1048317811203</v>
      </c>
      <c r="H95" s="106">
        <f t="shared" si="38"/>
        <v>1404.6469284167429</v>
      </c>
      <c r="I95" s="106">
        <f t="shared" si="38"/>
        <v>1432.7398669850775</v>
      </c>
      <c r="J95" s="106">
        <f t="shared" si="38"/>
        <v>1461.3946643247793</v>
      </c>
      <c r="K95" s="106">
        <f t="shared" si="38"/>
        <v>1490.6225576112749</v>
      </c>
      <c r="L95" s="106">
        <f t="shared" si="38"/>
        <v>1520.4350087635005</v>
      </c>
      <c r="M95" s="106">
        <f t="shared" si="38"/>
        <v>1550.8437089387708</v>
      </c>
      <c r="N95" s="106">
        <f t="shared" si="38"/>
        <v>1581.860583117546</v>
      </c>
      <c r="O95" s="106">
        <f t="shared" si="38"/>
        <v>1613.497794779897</v>
      </c>
      <c r="P95" s="106">
        <f t="shared" si="38"/>
        <v>1645.7677506754951</v>
      </c>
      <c r="Q95" s="106">
        <f t="shared" si="38"/>
        <v>1678.6831056890048</v>
      </c>
      <c r="R95" s="106">
        <f t="shared" si="38"/>
        <v>1712.2567678027849</v>
      </c>
      <c r="S95" s="106">
        <f t="shared" si="38"/>
        <v>1746.5019031588408</v>
      </c>
      <c r="T95" s="106">
        <f t="shared" si="38"/>
        <v>1781.4319412220175</v>
      </c>
      <c r="U95" s="106">
        <f t="shared" si="38"/>
        <v>1817.060580046458</v>
      </c>
      <c r="V95" s="106">
        <f t="shared" si="38"/>
        <v>1853.4017916473872</v>
      </c>
      <c r="W95" s="106">
        <f t="shared" si="38"/>
        <v>1890.469827480335</v>
      </c>
      <c r="X95" s="106">
        <f t="shared" si="38"/>
        <v>1928.2792240299414</v>
      </c>
      <c r="Y95" s="106">
        <f t="shared" si="38"/>
        <v>1966.8448085105404</v>
      </c>
      <c r="Z95" s="106">
        <f t="shared" si="38"/>
        <v>2006.181704680751</v>
      </c>
      <c r="AA95" s="106">
        <f t="shared" si="38"/>
        <v>2046.3053387743664</v>
      </c>
      <c r="AB95" s="106">
        <f t="shared" si="38"/>
        <v>2087.2314455498536</v>
      </c>
      <c r="AC95" s="106">
        <f t="shared" si="38"/>
        <v>2128.9760744608507</v>
      </c>
      <c r="AD95" s="106">
        <f t="shared" si="38"/>
        <v>2171.555595950068</v>
      </c>
      <c r="AE95" s="106">
        <f t="shared" si="38"/>
        <v>2214.9867078690695</v>
      </c>
      <c r="AF95" s="106">
        <f t="shared" si="38"/>
        <v>2259.2864420264505</v>
      </c>
      <c r="AG95" s="106">
        <f t="shared" si="38"/>
        <v>2304.4721708669795</v>
      </c>
      <c r="AH95" s="106">
        <f t="shared" si="38"/>
        <v>2350.5616142843196</v>
      </c>
      <c r="AI95" s="106">
        <f t="shared" si="38"/>
        <v>2397.5728465700054</v>
      </c>
      <c r="AJ95" s="106">
        <f t="shared" si="38"/>
        <v>2445.5243035014055</v>
      </c>
      <c r="AK95" s="106">
        <f t="shared" si="38"/>
        <v>2494.4347895714341</v>
      </c>
      <c r="AL95" s="106">
        <f t="shared" si="38"/>
        <v>2544.3234853628628</v>
      </c>
      <c r="AM95" s="106">
        <f t="shared" si="38"/>
        <v>2595.20995507012</v>
      </c>
      <c r="AN95" s="106">
        <f t="shared" si="38"/>
        <v>2647.1141541715224</v>
      </c>
      <c r="AO95" s="106">
        <f t="shared" si="38"/>
        <v>2700.0564372549534</v>
      </c>
      <c r="AP95" s="106">
        <f>AP94*1.352</f>
        <v>2754.0575660000522</v>
      </c>
      <c r="AQ95" s="124"/>
    </row>
    <row r="96" spans="1:43" x14ac:dyDescent="0.25">
      <c r="A96" s="146"/>
      <c r="B96" s="84" t="s">
        <v>119</v>
      </c>
      <c r="C96" s="109">
        <f>C95*12</f>
        <v>15266.784000000003</v>
      </c>
      <c r="D96" s="110">
        <f>D95*12</f>
        <v>15572.119680000002</v>
      </c>
      <c r="E96" s="110">
        <f t="shared" ref="E96:AO96" si="39">E95*12</f>
        <v>15883.562073600002</v>
      </c>
      <c r="F96" s="110">
        <f t="shared" si="39"/>
        <v>16201.233315072004</v>
      </c>
      <c r="G96" s="110">
        <f t="shared" si="39"/>
        <v>16525.257981373445</v>
      </c>
      <c r="H96" s="110">
        <f t="shared" si="39"/>
        <v>16855.763141000913</v>
      </c>
      <c r="I96" s="110">
        <f t="shared" si="39"/>
        <v>17192.878403820931</v>
      </c>
      <c r="J96" s="110">
        <f t="shared" si="39"/>
        <v>17536.735971897353</v>
      </c>
      <c r="K96" s="110">
        <f t="shared" si="39"/>
        <v>17887.4706913353</v>
      </c>
      <c r="L96" s="110">
        <f t="shared" si="39"/>
        <v>18245.220105162007</v>
      </c>
      <c r="M96" s="110">
        <f t="shared" si="39"/>
        <v>18610.124507265249</v>
      </c>
      <c r="N96" s="110">
        <f t="shared" si="39"/>
        <v>18982.32699741055</v>
      </c>
      <c r="O96" s="110">
        <f t="shared" si="39"/>
        <v>19361.973537358765</v>
      </c>
      <c r="P96" s="110">
        <f t="shared" si="39"/>
        <v>19749.21300810594</v>
      </c>
      <c r="Q96" s="110">
        <f t="shared" si="39"/>
        <v>20144.197268268057</v>
      </c>
      <c r="R96" s="110">
        <f t="shared" si="39"/>
        <v>20547.081213633421</v>
      </c>
      <c r="S96" s="110">
        <f t="shared" si="39"/>
        <v>20958.02283790609</v>
      </c>
      <c r="T96" s="110">
        <f t="shared" si="39"/>
        <v>21377.18329466421</v>
      </c>
      <c r="U96" s="110">
        <f t="shared" si="39"/>
        <v>21804.726960557495</v>
      </c>
      <c r="V96" s="110">
        <f t="shared" si="39"/>
        <v>22240.821499768645</v>
      </c>
      <c r="W96" s="110">
        <f t="shared" si="39"/>
        <v>22685.63792976402</v>
      </c>
      <c r="X96" s="110">
        <f t="shared" si="39"/>
        <v>23139.350688359296</v>
      </c>
      <c r="Y96" s="110">
        <f t="shared" si="39"/>
        <v>23602.137702126485</v>
      </c>
      <c r="Z96" s="110">
        <f t="shared" si="39"/>
        <v>24074.180456169011</v>
      </c>
      <c r="AA96" s="110">
        <f t="shared" si="39"/>
        <v>24555.664065292396</v>
      </c>
      <c r="AB96" s="110">
        <f t="shared" si="39"/>
        <v>25046.777346598243</v>
      </c>
      <c r="AC96" s="110">
        <f t="shared" si="39"/>
        <v>25547.71289353021</v>
      </c>
      <c r="AD96" s="110">
        <f t="shared" si="39"/>
        <v>26058.667151400816</v>
      </c>
      <c r="AE96" s="110">
        <f t="shared" si="39"/>
        <v>26579.840494428834</v>
      </c>
      <c r="AF96" s="110">
        <f t="shared" si="39"/>
        <v>27111.437304317406</v>
      </c>
      <c r="AG96" s="110">
        <f t="shared" si="39"/>
        <v>27653.666050403754</v>
      </c>
      <c r="AH96" s="110">
        <f t="shared" si="39"/>
        <v>28206.739371411837</v>
      </c>
      <c r="AI96" s="110">
        <f t="shared" si="39"/>
        <v>28770.874158840066</v>
      </c>
      <c r="AJ96" s="110">
        <f t="shared" si="39"/>
        <v>29346.291642016866</v>
      </c>
      <c r="AK96" s="110">
        <f t="shared" si="39"/>
        <v>29933.217474857207</v>
      </c>
      <c r="AL96" s="110">
        <f t="shared" si="39"/>
        <v>30531.881824354354</v>
      </c>
      <c r="AM96" s="110">
        <f t="shared" si="39"/>
        <v>31142.519460841439</v>
      </c>
      <c r="AN96" s="110">
        <f t="shared" si="39"/>
        <v>31765.369850058269</v>
      </c>
      <c r="AO96" s="110">
        <f t="shared" si="39"/>
        <v>32400.677247059441</v>
      </c>
      <c r="AP96" s="110">
        <f>AP95*12</f>
        <v>33048.690792000627</v>
      </c>
      <c r="AQ96" s="124"/>
    </row>
    <row r="97" spans="1:43" x14ac:dyDescent="0.25">
      <c r="A97" s="144"/>
      <c r="B97" s="87"/>
      <c r="C97" s="88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124"/>
    </row>
    <row r="98" spans="1:43" x14ac:dyDescent="0.25">
      <c r="A98" s="147"/>
      <c r="B98" s="174" t="s">
        <v>120</v>
      </c>
      <c r="C98" s="111">
        <f>C54*C55+C58*C59+C62*C63+C66*C67+C70*C71+C74*C75+C78*C79+C82*C83+C86*C87+C90*C91</f>
        <v>0.25922865013774105</v>
      </c>
      <c r="D98" s="111">
        <f t="shared" ref="D98:AP98" si="40">D54*D55+D58*D59+D62*D63+D66*D67+D70*D71+D74*D75+D78*D79+D82*D83+D86*D87+D90*D91</f>
        <v>0.25922865013774105</v>
      </c>
      <c r="E98" s="111">
        <f t="shared" si="40"/>
        <v>0.25922865013774105</v>
      </c>
      <c r="F98" s="111">
        <f t="shared" si="40"/>
        <v>0.25922865013774105</v>
      </c>
      <c r="G98" s="111">
        <f t="shared" si="40"/>
        <v>0.2592286501377411</v>
      </c>
      <c r="H98" s="111">
        <f t="shared" si="40"/>
        <v>0.25922865013774105</v>
      </c>
      <c r="I98" s="111">
        <f t="shared" si="40"/>
        <v>0.2592286501377411</v>
      </c>
      <c r="J98" s="111">
        <f t="shared" si="40"/>
        <v>0.2592286501377411</v>
      </c>
      <c r="K98" s="111">
        <f t="shared" si="40"/>
        <v>0.2592286501377411</v>
      </c>
      <c r="L98" s="111">
        <f t="shared" si="40"/>
        <v>0.2592286501377411</v>
      </c>
      <c r="M98" s="111">
        <f t="shared" si="40"/>
        <v>0.2592286501377411</v>
      </c>
      <c r="N98" s="111">
        <f t="shared" si="40"/>
        <v>0.25922865013774105</v>
      </c>
      <c r="O98" s="111">
        <f t="shared" si="40"/>
        <v>0.25922865013774105</v>
      </c>
      <c r="P98" s="111">
        <f t="shared" si="40"/>
        <v>0.2592286501377411</v>
      </c>
      <c r="Q98" s="111">
        <f t="shared" si="40"/>
        <v>0.2592286501377411</v>
      </c>
      <c r="R98" s="111">
        <f t="shared" si="40"/>
        <v>0.25922865013774105</v>
      </c>
      <c r="S98" s="111">
        <f t="shared" si="40"/>
        <v>0.25922865013774105</v>
      </c>
      <c r="T98" s="111">
        <f t="shared" si="40"/>
        <v>0.25922865013774105</v>
      </c>
      <c r="U98" s="111">
        <f t="shared" si="40"/>
        <v>0.25922865013774105</v>
      </c>
      <c r="V98" s="111">
        <f t="shared" si="40"/>
        <v>0.2592286501377411</v>
      </c>
      <c r="W98" s="111">
        <f t="shared" si="40"/>
        <v>0.25922865013774105</v>
      </c>
      <c r="X98" s="111">
        <f t="shared" si="40"/>
        <v>0.25922865013774099</v>
      </c>
      <c r="Y98" s="111">
        <f t="shared" si="40"/>
        <v>0.25922865013774105</v>
      </c>
      <c r="Z98" s="111">
        <f t="shared" si="40"/>
        <v>0.25922865013774099</v>
      </c>
      <c r="AA98" s="111">
        <f t="shared" si="40"/>
        <v>0.2592286501377411</v>
      </c>
      <c r="AB98" s="111">
        <f t="shared" si="40"/>
        <v>0.25922865013774105</v>
      </c>
      <c r="AC98" s="111">
        <f t="shared" si="40"/>
        <v>0.2592286501377411</v>
      </c>
      <c r="AD98" s="111">
        <f t="shared" si="40"/>
        <v>0.2592286501377411</v>
      </c>
      <c r="AE98" s="111">
        <f t="shared" si="40"/>
        <v>0.2592286501377411</v>
      </c>
      <c r="AF98" s="111">
        <f t="shared" si="40"/>
        <v>0.2592286501377411</v>
      </c>
      <c r="AG98" s="111">
        <f t="shared" si="40"/>
        <v>0.2592286501377411</v>
      </c>
      <c r="AH98" s="111">
        <f t="shared" si="40"/>
        <v>0.25922865013774105</v>
      </c>
      <c r="AI98" s="111">
        <f t="shared" si="40"/>
        <v>0.2592286501377411</v>
      </c>
      <c r="AJ98" s="111">
        <f t="shared" si="40"/>
        <v>0.2592286501377411</v>
      </c>
      <c r="AK98" s="111">
        <f t="shared" si="40"/>
        <v>0.25922865013774099</v>
      </c>
      <c r="AL98" s="111">
        <f t="shared" si="40"/>
        <v>0.2592286501377411</v>
      </c>
      <c r="AM98" s="111">
        <f t="shared" si="40"/>
        <v>0.25922865013774105</v>
      </c>
      <c r="AN98" s="111">
        <f t="shared" si="40"/>
        <v>0.2592286501377411</v>
      </c>
      <c r="AO98" s="111">
        <f t="shared" si="40"/>
        <v>0.25922865013774105</v>
      </c>
      <c r="AP98" s="111">
        <f t="shared" si="40"/>
        <v>0.2592286501377411</v>
      </c>
      <c r="AQ98" s="124"/>
    </row>
    <row r="99" spans="1:43" x14ac:dyDescent="0.25">
      <c r="A99" s="147"/>
      <c r="B99" s="174" t="s">
        <v>122</v>
      </c>
      <c r="C99" s="111">
        <f>C98*C48</f>
        <v>0.12576317339895374</v>
      </c>
      <c r="D99" s="111">
        <f t="shared" ref="D99:AP99" si="41">D98*D48</f>
        <v>0.11465179683459573</v>
      </c>
      <c r="E99" s="111">
        <f t="shared" si="41"/>
        <v>0.1155230289503071</v>
      </c>
      <c r="F99" s="111">
        <f t="shared" si="41"/>
        <v>0.11641107281305721</v>
      </c>
      <c r="G99" s="111">
        <f t="shared" si="41"/>
        <v>0.11731695581075012</v>
      </c>
      <c r="H99" s="111">
        <f t="shared" si="41"/>
        <v>0.11824176601897429</v>
      </c>
      <c r="I99" s="111">
        <f t="shared" si="41"/>
        <v>0.11918665661177755</v>
      </c>
      <c r="J99" s="111">
        <f t="shared" si="41"/>
        <v>0.12015285068195464</v>
      </c>
      <c r="K99" s="111">
        <f t="shared" si="41"/>
        <v>0.12012472611347871</v>
      </c>
      <c r="L99" s="111">
        <f t="shared" si="41"/>
        <v>0.12042052301608153</v>
      </c>
      <c r="M99" s="111">
        <f t="shared" si="41"/>
        <v>0.12160937761685293</v>
      </c>
      <c r="N99" s="111">
        <f t="shared" si="41"/>
        <v>0.1228317163928581</v>
      </c>
      <c r="O99" s="111">
        <f t="shared" si="41"/>
        <v>0.12301759183983817</v>
      </c>
      <c r="P99" s="111">
        <f t="shared" si="41"/>
        <v>0.1232050433357693</v>
      </c>
      <c r="Q99" s="111">
        <f t="shared" si="41"/>
        <v>0.12339420069907568</v>
      </c>
      <c r="R99" s="111">
        <f t="shared" si="41"/>
        <v>0.12358519710774307</v>
      </c>
      <c r="S99" s="111">
        <f t="shared" si="41"/>
        <v>0.12377816925443161</v>
      </c>
      <c r="T99" s="111">
        <f t="shared" si="41"/>
        <v>0.12397325750927825</v>
      </c>
      <c r="U99" s="111">
        <f t="shared" si="41"/>
        <v>0.12417060609082287</v>
      </c>
      <c r="V99" s="111">
        <f t="shared" si="41"/>
        <v>0.12425788069787747</v>
      </c>
      <c r="W99" s="111">
        <f t="shared" si="41"/>
        <v>0.12425788069787747</v>
      </c>
      <c r="X99" s="111">
        <f t="shared" si="41"/>
        <v>0.12425788069787747</v>
      </c>
      <c r="Y99" s="111">
        <f t="shared" si="41"/>
        <v>0.12425788069787747</v>
      </c>
      <c r="Z99" s="111">
        <f t="shared" si="41"/>
        <v>0.12425788069787742</v>
      </c>
      <c r="AA99" s="111">
        <f t="shared" si="41"/>
        <v>0.12425788069787748</v>
      </c>
      <c r="AB99" s="111">
        <f t="shared" si="41"/>
        <v>0.12425788069787747</v>
      </c>
      <c r="AC99" s="111">
        <f t="shared" si="41"/>
        <v>0.12425788069787748</v>
      </c>
      <c r="AD99" s="111">
        <f t="shared" si="41"/>
        <v>0.12425788069787748</v>
      </c>
      <c r="AE99" s="111">
        <f t="shared" si="41"/>
        <v>0.12425788069787745</v>
      </c>
      <c r="AF99" s="111">
        <f t="shared" si="41"/>
        <v>0.12425788069787751</v>
      </c>
      <c r="AG99" s="111">
        <f t="shared" si="41"/>
        <v>0.12425788069787748</v>
      </c>
      <c r="AH99" s="111">
        <f t="shared" si="41"/>
        <v>0.12425788069787747</v>
      </c>
      <c r="AI99" s="111">
        <f t="shared" si="41"/>
        <v>0.12425788069787749</v>
      </c>
      <c r="AJ99" s="111">
        <f t="shared" si="41"/>
        <v>0.12425788069787749</v>
      </c>
      <c r="AK99" s="111">
        <f t="shared" si="41"/>
        <v>0.12425788069787747</v>
      </c>
      <c r="AL99" s="111">
        <f t="shared" si="41"/>
        <v>0.12425788069787749</v>
      </c>
      <c r="AM99" s="111">
        <f t="shared" si="41"/>
        <v>0.12425788069787745</v>
      </c>
      <c r="AN99" s="111">
        <f t="shared" si="41"/>
        <v>0.12425788069787749</v>
      </c>
      <c r="AO99" s="111">
        <f t="shared" si="41"/>
        <v>0.12425788069787747</v>
      </c>
      <c r="AP99" s="111">
        <f t="shared" si="41"/>
        <v>0.12425788069787748</v>
      </c>
      <c r="AQ99" s="124"/>
    </row>
    <row r="100" spans="1:43" x14ac:dyDescent="0.25">
      <c r="A100" s="175"/>
      <c r="B100" s="176" t="s">
        <v>121</v>
      </c>
      <c r="C100" s="177">
        <f>'Podnik A'!C60*'Efektivita vs kompenzacie'!C99</f>
        <v>19304.647116739397</v>
      </c>
      <c r="D100" s="177">
        <f>'Podnik A'!D60*'Efektivita vs kompenzacie'!D99</f>
        <v>17951.031830392654</v>
      </c>
      <c r="E100" s="177">
        <f>'Podnik A'!E60*'Efektivita vs kompenzacie'!E99</f>
        <v>18449.189455604574</v>
      </c>
      <c r="F100" s="177">
        <f>'Podnik A'!F60*'Efektivita vs kompenzacie'!F99</f>
        <v>18962.831529822121</v>
      </c>
      <c r="G100" s="177">
        <f>'Podnik A'!G60*'Efektivita vs kompenzacie'!G99</f>
        <v>19492.603643018214</v>
      </c>
      <c r="H100" s="177">
        <f>'Podnik A'!H60*'Efektivita vs kompenzacie'!H99</f>
        <v>20039.189223695397</v>
      </c>
      <c r="I100" s="177">
        <f>'Podnik A'!I60*'Efektivita vs kompenzacie'!I99</f>
        <v>20603.31240052473</v>
      </c>
      <c r="J100" s="177">
        <f>'Podnik A'!J60*'Efektivita vs kompenzacie'!J99</f>
        <v>21185.741127104277</v>
      </c>
      <c r="K100" s="177">
        <f>'Podnik A'!K60*'Efektivita vs kompenzacie'!K99</f>
        <v>21604.397754021924</v>
      </c>
      <c r="L100" s="177">
        <f>'Podnik A'!L60*'Efektivita vs kompenzacie'!L99</f>
        <v>22090.748677501109</v>
      </c>
      <c r="M100" s="177">
        <f>'Podnik A'!M60*'Efektivita vs kompenzacie'!M99</f>
        <v>22755.016944665786</v>
      </c>
      <c r="N100" s="177">
        <f>'Podnik A'!N60*'Efektivita vs kompenzacie'!N99</f>
        <v>23443.410364300846</v>
      </c>
      <c r="O100" s="177">
        <f>'Podnik A'!O60*'Efektivita vs kompenzacie'!O99</f>
        <v>23948.463895689885</v>
      </c>
      <c r="P100" s="177">
        <f>'Podnik A'!P60*'Efektivita vs kompenzacie'!P99</f>
        <v>24464.655158050518</v>
      </c>
      <c r="Q100" s="177">
        <f>'Podnik A'!Q60*'Efektivita vs kompenzacie'!Q99</f>
        <v>24992.26019170865</v>
      </c>
      <c r="R100" s="177">
        <f>'Podnik A'!R60*'Efektivita vs kompenzacie'!R99</f>
        <v>25531.56349448374</v>
      </c>
      <c r="S100" s="177">
        <f>'Podnik A'!S60*'Efektivita vs kompenzacie'!S99</f>
        <v>26082.858357957204</v>
      </c>
      <c r="T100" s="177">
        <f>'Podnik A'!T60*'Efektivita vs kompenzacie'!T99</f>
        <v>26646.44722063341</v>
      </c>
      <c r="U100" s="177">
        <f>'Podnik A'!U60*'Efektivita vs kompenzacie'!U99</f>
        <v>27222.642039003109</v>
      </c>
      <c r="V100" s="177">
        <f>'Podnik A'!V60*'Efektivita vs kompenzacie'!V99</f>
        <v>27786.611272357666</v>
      </c>
      <c r="W100" s="177">
        <f>'Podnik A'!W60*'Efektivita vs kompenzacie'!W99</f>
        <v>28342.343497804817</v>
      </c>
      <c r="X100" s="177">
        <f>'Podnik A'!X60*'Efektivita vs kompenzacie'!X99</f>
        <v>28909.190367760915</v>
      </c>
      <c r="Y100" s="177">
        <f>'Podnik A'!Y60*'Efektivita vs kompenzacie'!Y99</f>
        <v>29487.374175116132</v>
      </c>
      <c r="Z100" s="177">
        <f>'Podnik A'!Z60*'Efektivita vs kompenzacie'!Z99</f>
        <v>30077.121658618449</v>
      </c>
      <c r="AA100" s="177">
        <f>'Podnik A'!AA60*'Efektivita vs kompenzacie'!AA99</f>
        <v>30678.66409179083</v>
      </c>
      <c r="AB100" s="177">
        <f>'Podnik A'!AB60*'Efektivita vs kompenzacie'!AB99</f>
        <v>31292.237373626645</v>
      </c>
      <c r="AC100" s="177">
        <f>'Podnik A'!AC60*'Efektivita vs kompenzacie'!AC99</f>
        <v>31918.082121099182</v>
      </c>
      <c r="AD100" s="177">
        <f>'Podnik A'!AD60*'Efektivita vs kompenzacie'!AD99</f>
        <v>32556.443763521165</v>
      </c>
      <c r="AE100" s="177">
        <f>'Podnik A'!AE60*'Efektivita vs kompenzacie'!AE99</f>
        <v>33207.572638791586</v>
      </c>
      <c r="AF100" s="177">
        <f>'Podnik A'!AF60*'Efektivita vs kompenzacie'!AF99</f>
        <v>33871.724091567434</v>
      </c>
      <c r="AG100" s="177">
        <f>'Podnik A'!AG60*'Efektivita vs kompenzacie'!AG99</f>
        <v>34549.158573398767</v>
      </c>
      <c r="AH100" s="177">
        <f>'Podnik A'!AH60*'Efektivita vs kompenzacie'!AH99</f>
        <v>35240.141744866742</v>
      </c>
      <c r="AI100" s="177">
        <f>'Podnik A'!AI60*'Efektivita vs kompenzacie'!AI99</f>
        <v>35944.94457976408</v>
      </c>
      <c r="AJ100" s="177">
        <f>'Podnik A'!AJ60*'Efektivita vs kompenzacie'!AJ99</f>
        <v>36663.84347135936</v>
      </c>
      <c r="AK100" s="177">
        <f>'Podnik A'!AK60*'Efektivita vs kompenzacie'!AK99</f>
        <v>37397.12034078654</v>
      </c>
      <c r="AL100" s="177">
        <f>'Podnik A'!AL60*'Efektivita vs kompenzacie'!AL99</f>
        <v>38145.062747602271</v>
      </c>
      <c r="AM100" s="177">
        <f>'Podnik A'!AM60*'Efektivita vs kompenzacie'!AM99</f>
        <v>38907.964002554312</v>
      </c>
      <c r="AN100" s="177">
        <f>'Podnik A'!AN60*'Efektivita vs kompenzacie'!AN99</f>
        <v>39686.123282605411</v>
      </c>
      <c r="AO100" s="177">
        <f>'Podnik A'!AO60*'Efektivita vs kompenzacie'!AO99</f>
        <v>40479.84574825751</v>
      </c>
      <c r="AP100" s="177">
        <f>'Podnik A'!AP60*'Efektivita vs kompenzacie'!AP99</f>
        <v>41289.44266322266</v>
      </c>
      <c r="AQ100" s="124"/>
    </row>
    <row r="101" spans="1:43" x14ac:dyDescent="0.25">
      <c r="A101" s="148"/>
      <c r="B101" s="42"/>
      <c r="C101" s="11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124"/>
    </row>
    <row r="102" spans="1:43" x14ac:dyDescent="0.25">
      <c r="A102" s="175"/>
      <c r="B102" s="176" t="s">
        <v>156</v>
      </c>
      <c r="C102" s="181">
        <f>SUM(C16,C42,C100)</f>
        <v>34304.647116739397</v>
      </c>
      <c r="D102" s="177">
        <f t="shared" ref="D102:AP102" si="42">SUM(D16,D42,D100)</f>
        <v>17951.031830392654</v>
      </c>
      <c r="E102" s="177">
        <f t="shared" si="42"/>
        <v>18449.189455604574</v>
      </c>
      <c r="F102" s="177">
        <f t="shared" si="42"/>
        <v>18962.831529822121</v>
      </c>
      <c r="G102" s="177">
        <f t="shared" si="42"/>
        <v>19492.603643018214</v>
      </c>
      <c r="H102" s="177">
        <f t="shared" si="42"/>
        <v>20039.189223695397</v>
      </c>
      <c r="I102" s="177">
        <f t="shared" si="42"/>
        <v>35603.31240052473</v>
      </c>
      <c r="J102" s="177">
        <f t="shared" si="42"/>
        <v>21185.741127104277</v>
      </c>
      <c r="K102" s="177">
        <f t="shared" si="42"/>
        <v>21604.397754021924</v>
      </c>
      <c r="L102" s="177">
        <f t="shared" si="42"/>
        <v>22090.748677501109</v>
      </c>
      <c r="M102" s="177">
        <f t="shared" si="42"/>
        <v>22755.016944665786</v>
      </c>
      <c r="N102" s="177">
        <f t="shared" si="42"/>
        <v>23443.410364300846</v>
      </c>
      <c r="O102" s="177">
        <f t="shared" si="42"/>
        <v>38948.463895689885</v>
      </c>
      <c r="P102" s="177">
        <f t="shared" si="42"/>
        <v>24464.655158050518</v>
      </c>
      <c r="Q102" s="177">
        <f t="shared" si="42"/>
        <v>24992.26019170865</v>
      </c>
      <c r="R102" s="177">
        <f t="shared" si="42"/>
        <v>25531.56349448374</v>
      </c>
      <c r="S102" s="177">
        <f t="shared" si="42"/>
        <v>26082.858357957204</v>
      </c>
      <c r="T102" s="177">
        <f t="shared" si="42"/>
        <v>26646.44722063341</v>
      </c>
      <c r="U102" s="177">
        <f t="shared" si="42"/>
        <v>42222.642039003113</v>
      </c>
      <c r="V102" s="177">
        <f t="shared" si="42"/>
        <v>27786.611272357666</v>
      </c>
      <c r="W102" s="177">
        <f t="shared" si="42"/>
        <v>28342.343497804817</v>
      </c>
      <c r="X102" s="177">
        <f t="shared" si="42"/>
        <v>28909.190367760915</v>
      </c>
      <c r="Y102" s="177">
        <f t="shared" si="42"/>
        <v>29487.374175116132</v>
      </c>
      <c r="Z102" s="177">
        <f t="shared" si="42"/>
        <v>30077.121658618449</v>
      </c>
      <c r="AA102" s="177">
        <f t="shared" si="42"/>
        <v>45678.66409179083</v>
      </c>
      <c r="AB102" s="177">
        <f t="shared" si="42"/>
        <v>31292.237373626645</v>
      </c>
      <c r="AC102" s="177">
        <f t="shared" si="42"/>
        <v>31918.082121099182</v>
      </c>
      <c r="AD102" s="177">
        <f t="shared" si="42"/>
        <v>32556.443763521165</v>
      </c>
      <c r="AE102" s="177">
        <f t="shared" si="42"/>
        <v>33207.572638791586</v>
      </c>
      <c r="AF102" s="177">
        <f t="shared" si="42"/>
        <v>33871.724091567434</v>
      </c>
      <c r="AG102" s="177">
        <f t="shared" si="42"/>
        <v>49549.158573398767</v>
      </c>
      <c r="AH102" s="177">
        <f t="shared" si="42"/>
        <v>35240.141744866742</v>
      </c>
      <c r="AI102" s="177">
        <f t="shared" si="42"/>
        <v>35944.94457976408</v>
      </c>
      <c r="AJ102" s="177">
        <f t="shared" si="42"/>
        <v>36663.84347135936</v>
      </c>
      <c r="AK102" s="177">
        <f t="shared" si="42"/>
        <v>37397.12034078654</v>
      </c>
      <c r="AL102" s="177">
        <f t="shared" si="42"/>
        <v>38145.062747602271</v>
      </c>
      <c r="AM102" s="177">
        <f t="shared" si="42"/>
        <v>53907.964002554312</v>
      </c>
      <c r="AN102" s="177">
        <f t="shared" si="42"/>
        <v>39686.123282605411</v>
      </c>
      <c r="AO102" s="177">
        <f t="shared" si="42"/>
        <v>40479.84574825751</v>
      </c>
      <c r="AP102" s="177">
        <f t="shared" si="42"/>
        <v>41289.44266322266</v>
      </c>
      <c r="AQ102" s="124"/>
    </row>
    <row r="103" spans="1:43" x14ac:dyDescent="0.25">
      <c r="A103" s="145"/>
      <c r="B103" s="58"/>
      <c r="C103" s="89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124"/>
    </row>
    <row r="104" spans="1:43" x14ac:dyDescent="0.25">
      <c r="A104" s="145"/>
      <c r="B104" s="58"/>
      <c r="C104" s="89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124"/>
    </row>
    <row r="105" spans="1:43" x14ac:dyDescent="0.25">
      <c r="A105" s="123" t="s">
        <v>132</v>
      </c>
      <c r="B105" s="58"/>
      <c r="C105" s="89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124"/>
    </row>
    <row r="106" spans="1:43" ht="15.75" thickBot="1" x14ac:dyDescent="0.3">
      <c r="A106" s="139"/>
      <c r="B106" s="18" t="s">
        <v>151</v>
      </c>
      <c r="C106" s="16">
        <f>'Podnik A'!C63</f>
        <v>2020</v>
      </c>
      <c r="D106" s="17">
        <f>C106+1</f>
        <v>2021</v>
      </c>
      <c r="E106" s="17">
        <f t="shared" ref="E106:AP106" si="43">D106+1</f>
        <v>2022</v>
      </c>
      <c r="F106" s="17">
        <f t="shared" si="43"/>
        <v>2023</v>
      </c>
      <c r="G106" s="17">
        <f t="shared" si="43"/>
        <v>2024</v>
      </c>
      <c r="H106" s="17">
        <f t="shared" si="43"/>
        <v>2025</v>
      </c>
      <c r="I106" s="17">
        <f t="shared" si="43"/>
        <v>2026</v>
      </c>
      <c r="J106" s="17">
        <f t="shared" si="43"/>
        <v>2027</v>
      </c>
      <c r="K106" s="17">
        <f t="shared" si="43"/>
        <v>2028</v>
      </c>
      <c r="L106" s="17">
        <f t="shared" si="43"/>
        <v>2029</v>
      </c>
      <c r="M106" s="17">
        <f t="shared" si="43"/>
        <v>2030</v>
      </c>
      <c r="N106" s="17">
        <f t="shared" si="43"/>
        <v>2031</v>
      </c>
      <c r="O106" s="17">
        <f t="shared" si="43"/>
        <v>2032</v>
      </c>
      <c r="P106" s="17">
        <f t="shared" si="43"/>
        <v>2033</v>
      </c>
      <c r="Q106" s="17">
        <f t="shared" si="43"/>
        <v>2034</v>
      </c>
      <c r="R106" s="17">
        <f t="shared" si="43"/>
        <v>2035</v>
      </c>
      <c r="S106" s="17">
        <f t="shared" si="43"/>
        <v>2036</v>
      </c>
      <c r="T106" s="17">
        <f t="shared" si="43"/>
        <v>2037</v>
      </c>
      <c r="U106" s="17">
        <f t="shared" si="43"/>
        <v>2038</v>
      </c>
      <c r="V106" s="17">
        <f t="shared" si="43"/>
        <v>2039</v>
      </c>
      <c r="W106" s="17">
        <f t="shared" si="43"/>
        <v>2040</v>
      </c>
      <c r="X106" s="17">
        <f t="shared" si="43"/>
        <v>2041</v>
      </c>
      <c r="Y106" s="17">
        <f t="shared" si="43"/>
        <v>2042</v>
      </c>
      <c r="Z106" s="17">
        <f t="shared" si="43"/>
        <v>2043</v>
      </c>
      <c r="AA106" s="17">
        <f t="shared" si="43"/>
        <v>2044</v>
      </c>
      <c r="AB106" s="17">
        <f t="shared" si="43"/>
        <v>2045</v>
      </c>
      <c r="AC106" s="17">
        <f t="shared" si="43"/>
        <v>2046</v>
      </c>
      <c r="AD106" s="17">
        <f t="shared" si="43"/>
        <v>2047</v>
      </c>
      <c r="AE106" s="17">
        <f t="shared" si="43"/>
        <v>2048</v>
      </c>
      <c r="AF106" s="17">
        <f t="shared" si="43"/>
        <v>2049</v>
      </c>
      <c r="AG106" s="17">
        <f t="shared" si="43"/>
        <v>2050</v>
      </c>
      <c r="AH106" s="17">
        <f t="shared" si="43"/>
        <v>2051</v>
      </c>
      <c r="AI106" s="17">
        <f t="shared" si="43"/>
        <v>2052</v>
      </c>
      <c r="AJ106" s="17">
        <f t="shared" si="43"/>
        <v>2053</v>
      </c>
      <c r="AK106" s="17">
        <f t="shared" si="43"/>
        <v>2054</v>
      </c>
      <c r="AL106" s="17">
        <f t="shared" si="43"/>
        <v>2055</v>
      </c>
      <c r="AM106" s="17">
        <f t="shared" si="43"/>
        <v>2056</v>
      </c>
      <c r="AN106" s="17">
        <f t="shared" si="43"/>
        <v>2057</v>
      </c>
      <c r="AO106" s="17">
        <f t="shared" si="43"/>
        <v>2058</v>
      </c>
      <c r="AP106" s="17">
        <f t="shared" si="43"/>
        <v>2059</v>
      </c>
      <c r="AQ106" s="124"/>
    </row>
    <row r="107" spans="1:43" x14ac:dyDescent="0.25">
      <c r="A107" s="140"/>
      <c r="B107" s="1" t="s">
        <v>17</v>
      </c>
      <c r="C107" s="90">
        <v>1</v>
      </c>
      <c r="D107" s="2">
        <v>2</v>
      </c>
      <c r="E107" s="2">
        <v>3</v>
      </c>
      <c r="F107" s="2">
        <v>4</v>
      </c>
      <c r="G107" s="2">
        <v>5</v>
      </c>
      <c r="H107" s="2">
        <v>6</v>
      </c>
      <c r="I107" s="2">
        <v>7</v>
      </c>
      <c r="J107" s="2">
        <v>8</v>
      </c>
      <c r="K107" s="2">
        <v>9</v>
      </c>
      <c r="L107" s="2">
        <v>10</v>
      </c>
      <c r="M107" s="2">
        <v>11</v>
      </c>
      <c r="N107" s="2">
        <v>12</v>
      </c>
      <c r="O107" s="2">
        <v>13</v>
      </c>
      <c r="P107" s="2">
        <v>14</v>
      </c>
      <c r="Q107" s="2">
        <v>15</v>
      </c>
      <c r="R107" s="2">
        <v>16</v>
      </c>
      <c r="S107" s="2">
        <v>17</v>
      </c>
      <c r="T107" s="2">
        <v>18</v>
      </c>
      <c r="U107" s="2">
        <v>19</v>
      </c>
      <c r="V107" s="2">
        <v>20</v>
      </c>
      <c r="W107" s="2">
        <v>21</v>
      </c>
      <c r="X107" s="2">
        <v>22</v>
      </c>
      <c r="Y107" s="2">
        <v>23</v>
      </c>
      <c r="Z107" s="2">
        <v>24</v>
      </c>
      <c r="AA107" s="2">
        <v>25</v>
      </c>
      <c r="AB107" s="2">
        <v>26</v>
      </c>
      <c r="AC107" s="2">
        <v>27</v>
      </c>
      <c r="AD107" s="2">
        <v>28</v>
      </c>
      <c r="AE107" s="2">
        <v>29</v>
      </c>
      <c r="AF107" s="2">
        <v>30</v>
      </c>
      <c r="AG107" s="2">
        <v>31</v>
      </c>
      <c r="AH107" s="2">
        <v>32</v>
      </c>
      <c r="AI107" s="2">
        <v>33</v>
      </c>
      <c r="AJ107" s="2">
        <v>34</v>
      </c>
      <c r="AK107" s="2">
        <v>35</v>
      </c>
      <c r="AL107" s="2">
        <v>36</v>
      </c>
      <c r="AM107" s="2">
        <v>37</v>
      </c>
      <c r="AN107" s="2">
        <v>38</v>
      </c>
      <c r="AO107" s="2">
        <v>39</v>
      </c>
      <c r="AP107" s="2">
        <v>40</v>
      </c>
      <c r="AQ107" s="124"/>
    </row>
    <row r="108" spans="1:43" x14ac:dyDescent="0.25">
      <c r="A108" s="149"/>
      <c r="B108" s="91" t="s">
        <v>134</v>
      </c>
      <c r="C108" s="112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24"/>
    </row>
    <row r="109" spans="1:43" x14ac:dyDescent="0.25">
      <c r="A109" s="151"/>
      <c r="B109" s="92" t="s">
        <v>123</v>
      </c>
      <c r="C109" s="113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24"/>
    </row>
    <row r="110" spans="1:43" ht="22.9" customHeight="1" x14ac:dyDescent="0.25">
      <c r="A110" s="151"/>
      <c r="B110" s="92" t="s">
        <v>135</v>
      </c>
      <c r="C110" s="113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24"/>
    </row>
    <row r="111" spans="1:43" x14ac:dyDescent="0.25">
      <c r="A111" s="151"/>
      <c r="B111" s="92" t="s">
        <v>124</v>
      </c>
      <c r="C111" s="113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24"/>
    </row>
    <row r="112" spans="1:43" x14ac:dyDescent="0.25">
      <c r="A112" s="151"/>
      <c r="B112" s="92" t="s">
        <v>125</v>
      </c>
      <c r="C112" s="113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24"/>
    </row>
    <row r="113" spans="1:43" x14ac:dyDescent="0.25">
      <c r="A113" s="151"/>
      <c r="B113" s="92" t="s">
        <v>126</v>
      </c>
      <c r="C113" s="113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24"/>
    </row>
    <row r="114" spans="1:43" ht="23.25" x14ac:dyDescent="0.25">
      <c r="A114" s="151"/>
      <c r="B114" s="92" t="s">
        <v>136</v>
      </c>
      <c r="C114" s="113">
        <v>50000</v>
      </c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>
        <f>-C114</f>
        <v>-50000</v>
      </c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24"/>
    </row>
    <row r="115" spans="1:43" ht="23.25" x14ac:dyDescent="0.25">
      <c r="A115" s="151"/>
      <c r="B115" s="92" t="s">
        <v>137</v>
      </c>
      <c r="C115" s="113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24"/>
    </row>
    <row r="116" spans="1:43" ht="23.25" x14ac:dyDescent="0.25">
      <c r="A116" s="149"/>
      <c r="B116" s="94" t="s">
        <v>149</v>
      </c>
      <c r="C116" s="230">
        <f>'Podnik A'!C69</f>
        <v>2104.9448000000002</v>
      </c>
      <c r="D116" s="231">
        <f>'Podnik A'!D69</f>
        <v>0</v>
      </c>
      <c r="E116" s="231">
        <f>'Podnik A'!E69</f>
        <v>26.347157718830058</v>
      </c>
      <c r="F116" s="231">
        <f>'Podnik A'!F69</f>
        <v>10.711982972674718</v>
      </c>
      <c r="G116" s="231">
        <f>'Podnik A'!G69</f>
        <v>603.03680574725831</v>
      </c>
      <c r="H116" s="231">
        <f>'Podnik A'!H69</f>
        <v>0</v>
      </c>
      <c r="I116" s="231">
        <f>'Podnik A'!I69</f>
        <v>1825.408646883986</v>
      </c>
      <c r="J116" s="231">
        <f>'Podnik A'!J69</f>
        <v>1683.3918493011981</v>
      </c>
      <c r="K116" s="231">
        <f>'Podnik A'!K69</f>
        <v>2328.6249543710546</v>
      </c>
      <c r="L116" s="231">
        <f>'Podnik A'!L69</f>
        <v>2536.9305404960869</v>
      </c>
      <c r="M116" s="231">
        <f>'Podnik A'!M69</f>
        <v>2988.3245590407969</v>
      </c>
      <c r="N116" s="231">
        <f>'Podnik A'!N69</f>
        <v>5001.918637615272</v>
      </c>
      <c r="O116" s="231">
        <f>'Podnik A'!O69</f>
        <v>5204.4734992334988</v>
      </c>
      <c r="P116" s="231">
        <f>'Podnik A'!P69</f>
        <v>4712.3564642939491</v>
      </c>
      <c r="Q116" s="231">
        <f>'Podnik A'!Q69</f>
        <v>4225.7379451759825</v>
      </c>
      <c r="R116" s="231">
        <f>'Podnik A'!R69</f>
        <v>4444.7949550220492</v>
      </c>
      <c r="S116" s="231">
        <f>'Podnik A'!S69</f>
        <v>4669.7113993787189</v>
      </c>
      <c r="T116" s="231">
        <f>'Podnik A'!T69</f>
        <v>4900.6783816519301</v>
      </c>
      <c r="U116" s="231">
        <f>'Podnik A'!U69</f>
        <v>5137.8945230514473</v>
      </c>
      <c r="V116" s="231">
        <f>'Podnik A'!V69</f>
        <v>5347.5713468054355</v>
      </c>
      <c r="W116" s="231">
        <f>'Podnik A'!W69</f>
        <v>5535.0227737415435</v>
      </c>
      <c r="X116" s="231">
        <f>'Podnik A'!X69</f>
        <v>5726.2232292163817</v>
      </c>
      <c r="Y116" s="231">
        <f>'Podnik A'!Y69</f>
        <v>5921.2476938007048</v>
      </c>
      <c r="Z116" s="231">
        <f>'Podnik A'!Z69</f>
        <v>6120.1726476767171</v>
      </c>
      <c r="AA116" s="231">
        <f>'Podnik A'!AA69</f>
        <v>6323.0761006302582</v>
      </c>
      <c r="AB116" s="231">
        <f>'Podnik A'!AB69</f>
        <v>6530.0376226428671</v>
      </c>
      <c r="AC116" s="231">
        <f>'Podnik A'!AC69</f>
        <v>6741.1383750957175</v>
      </c>
      <c r="AD116" s="231">
        <f>'Podnik A'!AD69</f>
        <v>6956.4611425976354</v>
      </c>
      <c r="AE116" s="231">
        <f>'Podnik A'!AE69</f>
        <v>7176.0903654495869</v>
      </c>
      <c r="AF116" s="231">
        <f>'Podnik A'!AF69</f>
        <v>7400.112172758586</v>
      </c>
      <c r="AG116" s="231">
        <f>'Podnik A'!AG69</f>
        <v>7628.6144162137425</v>
      </c>
      <c r="AH116" s="231">
        <f>'Podnik A'!AH69</f>
        <v>7861.6867045380177</v>
      </c>
      <c r="AI116" s="231">
        <f>'Podnik A'!AI69</f>
        <v>8099.4204386287884</v>
      </c>
      <c r="AJ116" s="231">
        <f>'Podnik A'!AJ69</f>
        <v>8341.9088474013533</v>
      </c>
      <c r="AK116" s="231">
        <f>'Podnik A'!AK69</f>
        <v>8589.2470243493772</v>
      </c>
      <c r="AL116" s="231">
        <f>'Podnik A'!AL69</f>
        <v>8841.5319648363584</v>
      </c>
      <c r="AM116" s="231">
        <f>'Podnik A'!AM69</f>
        <v>10498.86260413309</v>
      </c>
      <c r="AN116" s="231">
        <f>'Podnik A'!AN69</f>
        <v>12161.339856215753</v>
      </c>
      <c r="AO116" s="231">
        <f>'Podnik A'!AO69</f>
        <v>13129.066653340062</v>
      </c>
      <c r="AP116" s="231">
        <f>'Podnik A'!AP69</f>
        <v>13402.147986406851</v>
      </c>
      <c r="AQ116" s="124"/>
    </row>
    <row r="117" spans="1:43" x14ac:dyDescent="0.25">
      <c r="A117" s="154"/>
      <c r="B117" s="93" t="s">
        <v>145</v>
      </c>
      <c r="C117" s="232">
        <f>SUM(C109:C116)</f>
        <v>52104.944799999997</v>
      </c>
      <c r="D117" s="233">
        <f t="shared" ref="D117:AP117" si="44">SUM(D109:D116)</f>
        <v>0</v>
      </c>
      <c r="E117" s="233">
        <f t="shared" si="44"/>
        <v>26.347157718830058</v>
      </c>
      <c r="F117" s="233">
        <f t="shared" si="44"/>
        <v>10.711982972674718</v>
      </c>
      <c r="G117" s="233">
        <f t="shared" si="44"/>
        <v>603.03680574725831</v>
      </c>
      <c r="H117" s="233">
        <f t="shared" si="44"/>
        <v>0</v>
      </c>
      <c r="I117" s="233">
        <f t="shared" si="44"/>
        <v>1825.408646883986</v>
      </c>
      <c r="J117" s="233">
        <f t="shared" si="44"/>
        <v>1683.3918493011981</v>
      </c>
      <c r="K117" s="233">
        <f t="shared" si="44"/>
        <v>2328.6249543710546</v>
      </c>
      <c r="L117" s="233">
        <f t="shared" si="44"/>
        <v>2536.9305404960869</v>
      </c>
      <c r="M117" s="233">
        <f t="shared" si="44"/>
        <v>2988.3245590407969</v>
      </c>
      <c r="N117" s="233">
        <f t="shared" si="44"/>
        <v>5001.918637615272</v>
      </c>
      <c r="O117" s="233">
        <f t="shared" si="44"/>
        <v>5204.4734992334988</v>
      </c>
      <c r="P117" s="233">
        <f t="shared" si="44"/>
        <v>4712.3564642939491</v>
      </c>
      <c r="Q117" s="233">
        <f t="shared" si="44"/>
        <v>4225.7379451759825</v>
      </c>
      <c r="R117" s="233">
        <f t="shared" si="44"/>
        <v>4444.7949550220492</v>
      </c>
      <c r="S117" s="233">
        <f t="shared" si="44"/>
        <v>4669.7113993787189</v>
      </c>
      <c r="T117" s="233">
        <f t="shared" si="44"/>
        <v>4900.6783816519301</v>
      </c>
      <c r="U117" s="233">
        <f t="shared" si="44"/>
        <v>5137.8945230514473</v>
      </c>
      <c r="V117" s="233">
        <f t="shared" si="44"/>
        <v>5347.5713468054355</v>
      </c>
      <c r="W117" s="233">
        <f t="shared" si="44"/>
        <v>5535.0227737415435</v>
      </c>
      <c r="X117" s="233">
        <f t="shared" si="44"/>
        <v>5726.2232292163817</v>
      </c>
      <c r="Y117" s="233">
        <f t="shared" si="44"/>
        <v>5921.2476938007048</v>
      </c>
      <c r="Z117" s="233">
        <f t="shared" si="44"/>
        <v>6120.1726476767171</v>
      </c>
      <c r="AA117" s="233">
        <f t="shared" si="44"/>
        <v>6323.0761006302582</v>
      </c>
      <c r="AB117" s="233">
        <f t="shared" si="44"/>
        <v>6530.0376226428671</v>
      </c>
      <c r="AC117" s="233">
        <f t="shared" si="44"/>
        <v>6741.1383750957175</v>
      </c>
      <c r="AD117" s="233">
        <f t="shared" si="44"/>
        <v>6956.4611425976354</v>
      </c>
      <c r="AE117" s="233">
        <f t="shared" si="44"/>
        <v>7176.0903654495869</v>
      </c>
      <c r="AF117" s="233">
        <f t="shared" si="44"/>
        <v>7400.112172758586</v>
      </c>
      <c r="AG117" s="233">
        <f t="shared" si="44"/>
        <v>-42371.385583786257</v>
      </c>
      <c r="AH117" s="233">
        <f t="shared" si="44"/>
        <v>7861.6867045380177</v>
      </c>
      <c r="AI117" s="233">
        <f t="shared" si="44"/>
        <v>8099.4204386287884</v>
      </c>
      <c r="AJ117" s="233">
        <f t="shared" si="44"/>
        <v>8341.9088474013533</v>
      </c>
      <c r="AK117" s="233">
        <f t="shared" si="44"/>
        <v>8589.2470243493772</v>
      </c>
      <c r="AL117" s="233">
        <f t="shared" si="44"/>
        <v>8841.5319648363584</v>
      </c>
      <c r="AM117" s="233">
        <f t="shared" si="44"/>
        <v>10498.86260413309</v>
      </c>
      <c r="AN117" s="233">
        <f t="shared" si="44"/>
        <v>12161.339856215753</v>
      </c>
      <c r="AO117" s="233">
        <f t="shared" si="44"/>
        <v>13129.066653340062</v>
      </c>
      <c r="AP117" s="233">
        <f t="shared" si="44"/>
        <v>13402.147986406851</v>
      </c>
      <c r="AQ117" s="124"/>
    </row>
    <row r="118" spans="1:43" x14ac:dyDescent="0.25">
      <c r="A118" s="123"/>
      <c r="B118" s="116"/>
      <c r="C118" s="117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24"/>
    </row>
    <row r="119" spans="1:43" x14ac:dyDescent="0.25">
      <c r="A119" s="149"/>
      <c r="B119" s="94"/>
      <c r="C119" s="114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24"/>
    </row>
    <row r="120" spans="1:43" x14ac:dyDescent="0.25">
      <c r="A120" s="149"/>
      <c r="B120" s="91" t="s">
        <v>139</v>
      </c>
      <c r="C120" s="112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24"/>
    </row>
    <row r="121" spans="1:43" x14ac:dyDescent="0.25">
      <c r="A121" s="151"/>
      <c r="B121" s="95" t="s">
        <v>123</v>
      </c>
      <c r="C121" s="113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24"/>
    </row>
    <row r="122" spans="1:43" x14ac:dyDescent="0.25">
      <c r="A122" s="151"/>
      <c r="B122" s="95" t="s">
        <v>125</v>
      </c>
      <c r="C122" s="113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24"/>
    </row>
    <row r="123" spans="1:43" x14ac:dyDescent="0.25">
      <c r="A123" s="151"/>
      <c r="B123" s="95" t="s">
        <v>126</v>
      </c>
      <c r="C123" s="113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24"/>
    </row>
    <row r="124" spans="1:43" x14ac:dyDescent="0.25">
      <c r="A124" s="154"/>
      <c r="B124" s="96" t="s">
        <v>146</v>
      </c>
      <c r="C124" s="97">
        <f>SUM(C121:C123)</f>
        <v>0</v>
      </c>
      <c r="D124" s="156">
        <f t="shared" ref="D124:AP124" si="45">SUM(D121:D123)</f>
        <v>0</v>
      </c>
      <c r="E124" s="156">
        <f t="shared" si="45"/>
        <v>0</v>
      </c>
      <c r="F124" s="156">
        <f t="shared" si="45"/>
        <v>0</v>
      </c>
      <c r="G124" s="156">
        <f t="shared" si="45"/>
        <v>0</v>
      </c>
      <c r="H124" s="156">
        <f t="shared" si="45"/>
        <v>0</v>
      </c>
      <c r="I124" s="156">
        <f t="shared" si="45"/>
        <v>0</v>
      </c>
      <c r="J124" s="156">
        <f t="shared" si="45"/>
        <v>0</v>
      </c>
      <c r="K124" s="156">
        <f t="shared" si="45"/>
        <v>0</v>
      </c>
      <c r="L124" s="156">
        <f t="shared" si="45"/>
        <v>0</v>
      </c>
      <c r="M124" s="156">
        <f t="shared" si="45"/>
        <v>0</v>
      </c>
      <c r="N124" s="156">
        <f t="shared" si="45"/>
        <v>0</v>
      </c>
      <c r="O124" s="156">
        <f t="shared" si="45"/>
        <v>0</v>
      </c>
      <c r="P124" s="156">
        <f t="shared" si="45"/>
        <v>0</v>
      </c>
      <c r="Q124" s="156">
        <f t="shared" si="45"/>
        <v>0</v>
      </c>
      <c r="R124" s="156">
        <f t="shared" si="45"/>
        <v>0</v>
      </c>
      <c r="S124" s="156">
        <f t="shared" si="45"/>
        <v>0</v>
      </c>
      <c r="T124" s="156">
        <f t="shared" si="45"/>
        <v>0</v>
      </c>
      <c r="U124" s="156">
        <f t="shared" si="45"/>
        <v>0</v>
      </c>
      <c r="V124" s="156">
        <f t="shared" si="45"/>
        <v>0</v>
      </c>
      <c r="W124" s="156">
        <f t="shared" si="45"/>
        <v>0</v>
      </c>
      <c r="X124" s="156">
        <f t="shared" si="45"/>
        <v>0</v>
      </c>
      <c r="Y124" s="156">
        <f t="shared" si="45"/>
        <v>0</v>
      </c>
      <c r="Z124" s="156">
        <f t="shared" si="45"/>
        <v>0</v>
      </c>
      <c r="AA124" s="156">
        <f t="shared" si="45"/>
        <v>0</v>
      </c>
      <c r="AB124" s="156">
        <f t="shared" si="45"/>
        <v>0</v>
      </c>
      <c r="AC124" s="156">
        <f t="shared" si="45"/>
        <v>0</v>
      </c>
      <c r="AD124" s="156">
        <f t="shared" si="45"/>
        <v>0</v>
      </c>
      <c r="AE124" s="156">
        <f t="shared" si="45"/>
        <v>0</v>
      </c>
      <c r="AF124" s="156">
        <f t="shared" si="45"/>
        <v>0</v>
      </c>
      <c r="AG124" s="156">
        <f t="shared" si="45"/>
        <v>0</v>
      </c>
      <c r="AH124" s="156">
        <f t="shared" si="45"/>
        <v>0</v>
      </c>
      <c r="AI124" s="156">
        <f t="shared" si="45"/>
        <v>0</v>
      </c>
      <c r="AJ124" s="156">
        <f t="shared" si="45"/>
        <v>0</v>
      </c>
      <c r="AK124" s="156">
        <f t="shared" si="45"/>
        <v>0</v>
      </c>
      <c r="AL124" s="156">
        <f t="shared" si="45"/>
        <v>0</v>
      </c>
      <c r="AM124" s="156">
        <f t="shared" si="45"/>
        <v>0</v>
      </c>
      <c r="AN124" s="156">
        <f t="shared" si="45"/>
        <v>0</v>
      </c>
      <c r="AO124" s="156">
        <f t="shared" si="45"/>
        <v>0</v>
      </c>
      <c r="AP124" s="156">
        <f t="shared" si="45"/>
        <v>0</v>
      </c>
      <c r="AQ124" s="124"/>
    </row>
    <row r="125" spans="1:43" x14ac:dyDescent="0.25">
      <c r="A125" s="123"/>
      <c r="B125" s="91"/>
      <c r="C125" s="118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24"/>
    </row>
    <row r="126" spans="1:43" x14ac:dyDescent="0.25">
      <c r="A126" s="149"/>
      <c r="B126" s="98"/>
      <c r="C126" s="112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24"/>
    </row>
    <row r="127" spans="1:43" x14ac:dyDescent="0.25">
      <c r="A127" s="149"/>
      <c r="B127" s="91" t="s">
        <v>138</v>
      </c>
      <c r="C127" s="112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24"/>
    </row>
    <row r="128" spans="1:43" x14ac:dyDescent="0.25">
      <c r="A128" s="151"/>
      <c r="B128" s="95" t="s">
        <v>140</v>
      </c>
      <c r="C128" s="113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24"/>
    </row>
    <row r="129" spans="1:43" x14ac:dyDescent="0.25">
      <c r="A129" s="154"/>
      <c r="B129" s="96" t="s">
        <v>147</v>
      </c>
      <c r="C129" s="97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24"/>
    </row>
    <row r="130" spans="1:43" x14ac:dyDescent="0.25">
      <c r="A130" s="123"/>
      <c r="B130" s="91"/>
      <c r="C130" s="118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24"/>
    </row>
    <row r="131" spans="1:43" x14ac:dyDescent="0.25">
      <c r="A131" s="149"/>
      <c r="B131" s="98"/>
      <c r="C131" s="112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24"/>
    </row>
    <row r="132" spans="1:43" x14ac:dyDescent="0.25">
      <c r="A132" s="149"/>
      <c r="B132" s="91" t="s">
        <v>142</v>
      </c>
      <c r="C132" s="112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24"/>
    </row>
    <row r="133" spans="1:43" x14ac:dyDescent="0.25">
      <c r="A133" s="149"/>
      <c r="B133" s="98" t="s">
        <v>143</v>
      </c>
      <c r="C133" s="114">
        <f>C134*0.1</f>
        <v>13419.535288326062</v>
      </c>
      <c r="D133" s="153">
        <f t="shared" ref="D133:AP133" si="46">D134*0.1</f>
        <v>13861.896816960734</v>
      </c>
      <c r="E133" s="153">
        <f t="shared" si="46"/>
        <v>14125.221054439544</v>
      </c>
      <c r="F133" s="153">
        <f t="shared" si="46"/>
        <v>14393.25964701779</v>
      </c>
      <c r="G133" s="153">
        <f t="shared" si="46"/>
        <v>14666.07329169818</v>
      </c>
      <c r="H133" s="153">
        <f t="shared" si="46"/>
        <v>14943.721406750463</v>
      </c>
      <c r="I133" s="153">
        <f t="shared" si="46"/>
        <v>15226.261895649928</v>
      </c>
      <c r="J133" s="153">
        <f t="shared" si="46"/>
        <v>15513.750885706024</v>
      </c>
      <c r="K133" s="153">
        <f t="shared" si="46"/>
        <v>15824.531722982587</v>
      </c>
      <c r="L133" s="153">
        <f t="shared" si="46"/>
        <v>16135.596060602365</v>
      </c>
      <c r="M133" s="153">
        <f t="shared" si="46"/>
        <v>16436.062652452947</v>
      </c>
      <c r="N133" s="153">
        <f t="shared" si="46"/>
        <v>16741.454597427826</v>
      </c>
      <c r="O133" s="153">
        <f t="shared" si="46"/>
        <v>17072.665156966086</v>
      </c>
      <c r="P133" s="153">
        <f t="shared" si="46"/>
        <v>17410.396261660728</v>
      </c>
      <c r="Q133" s="153">
        <f t="shared" si="46"/>
        <v>17754.772993844228</v>
      </c>
      <c r="R133" s="153">
        <f t="shared" si="46"/>
        <v>18105.922643827023</v>
      </c>
      <c r="S133" s="153">
        <f t="shared" si="46"/>
        <v>18463.974737345179</v>
      </c>
      <c r="T133" s="153">
        <f t="shared" si="46"/>
        <v>18829.061062540382</v>
      </c>
      <c r="U133" s="153">
        <f t="shared" si="46"/>
        <v>19201.315696395486</v>
      </c>
      <c r="V133" s="153">
        <f t="shared" si="46"/>
        <v>19583.390371065947</v>
      </c>
      <c r="W133" s="153">
        <f t="shared" si="46"/>
        <v>19975.05817848727</v>
      </c>
      <c r="X133" s="153">
        <f t="shared" si="46"/>
        <v>20374.559342057015</v>
      </c>
      <c r="Y133" s="153">
        <f t="shared" si="46"/>
        <v>20782.050528898155</v>
      </c>
      <c r="Z133" s="153">
        <f t="shared" si="46"/>
        <v>21197.69153947612</v>
      </c>
      <c r="AA133" s="153">
        <f t="shared" si="46"/>
        <v>21621.645370265644</v>
      </c>
      <c r="AB133" s="153">
        <f t="shared" si="46"/>
        <v>22054.078277670953</v>
      </c>
      <c r="AC133" s="153">
        <f t="shared" si="46"/>
        <v>22495.159843224377</v>
      </c>
      <c r="AD133" s="153">
        <f t="shared" si="46"/>
        <v>22945.063040088862</v>
      </c>
      <c r="AE133" s="153">
        <f t="shared" si="46"/>
        <v>23403.964300890642</v>
      </c>
      <c r="AF133" s="153">
        <f t="shared" si="46"/>
        <v>23872.04358690845</v>
      </c>
      <c r="AG133" s="153">
        <f t="shared" si="46"/>
        <v>24349.484458646617</v>
      </c>
      <c r="AH133" s="153">
        <f t="shared" si="46"/>
        <v>24836.474147819554</v>
      </c>
      <c r="AI133" s="153">
        <f t="shared" si="46"/>
        <v>25333.203630775941</v>
      </c>
      <c r="AJ133" s="153">
        <f t="shared" si="46"/>
        <v>25839.867703391461</v>
      </c>
      <c r="AK133" s="153">
        <f t="shared" si="46"/>
        <v>26356.66505745929</v>
      </c>
      <c r="AL133" s="153">
        <f t="shared" si="46"/>
        <v>26883.79835860847</v>
      </c>
      <c r="AM133" s="153">
        <f t="shared" si="46"/>
        <v>27421.474325780648</v>
      </c>
      <c r="AN133" s="153">
        <f t="shared" si="46"/>
        <v>27969.903812296252</v>
      </c>
      <c r="AO133" s="153">
        <f t="shared" si="46"/>
        <v>28529.301888542181</v>
      </c>
      <c r="AP133" s="153">
        <f t="shared" si="46"/>
        <v>29099.887926313022</v>
      </c>
      <c r="AQ133" s="124"/>
    </row>
    <row r="134" spans="1:43" x14ac:dyDescent="0.25">
      <c r="A134" s="149"/>
      <c r="B134" s="98" t="s">
        <v>144</v>
      </c>
      <c r="C134" s="114">
        <f>'Podnik A'!C60-'Efektivita vs kompenzacie'!C100</f>
        <v>134195.35288326061</v>
      </c>
      <c r="D134" s="153">
        <f>'Podnik A'!D60-'Efektivita vs kompenzacie'!D100</f>
        <v>138618.96816960734</v>
      </c>
      <c r="E134" s="153">
        <f>'Podnik A'!E60-'Efektivita vs kompenzacie'!E100</f>
        <v>141252.21054439544</v>
      </c>
      <c r="F134" s="153">
        <f>'Podnik A'!F60-'Efektivita vs kompenzacie'!F100</f>
        <v>143932.5964701779</v>
      </c>
      <c r="G134" s="153">
        <f>'Podnik A'!G60-'Efektivita vs kompenzacie'!G100</f>
        <v>146660.7329169818</v>
      </c>
      <c r="H134" s="153">
        <f>'Podnik A'!H60-'Efektivita vs kompenzacie'!H100</f>
        <v>149437.21406750462</v>
      </c>
      <c r="I134" s="153">
        <f>'Podnik A'!I60-'Efektivita vs kompenzacie'!I100</f>
        <v>152262.61895649927</v>
      </c>
      <c r="J134" s="153">
        <f>'Podnik A'!J60-'Efektivita vs kompenzacie'!J100</f>
        <v>155137.50885706022</v>
      </c>
      <c r="K134" s="153">
        <f>'Podnik A'!K60-'Efektivita vs kompenzacie'!K100</f>
        <v>158245.31722982586</v>
      </c>
      <c r="L134" s="153">
        <f>'Podnik A'!L60-'Efektivita vs kompenzacie'!L100</f>
        <v>161355.96060602364</v>
      </c>
      <c r="M134" s="153">
        <f>'Podnik A'!M60-'Efektivita vs kompenzacie'!M100</f>
        <v>164360.62652452945</v>
      </c>
      <c r="N134" s="153">
        <f>'Podnik A'!N60-'Efektivita vs kompenzacie'!N100</f>
        <v>167414.54597427827</v>
      </c>
      <c r="O134" s="153">
        <f>'Podnik A'!O60-'Efektivita vs kompenzacie'!O100</f>
        <v>170726.65156966087</v>
      </c>
      <c r="P134" s="153">
        <f>'Podnik A'!P60-'Efektivita vs kompenzacie'!P100</f>
        <v>174103.96261660726</v>
      </c>
      <c r="Q134" s="153">
        <f>'Podnik A'!Q60-'Efektivita vs kompenzacie'!Q100</f>
        <v>177547.72993844227</v>
      </c>
      <c r="R134" s="153">
        <f>'Podnik A'!R60-'Efektivita vs kompenzacie'!R100</f>
        <v>181059.22643827021</v>
      </c>
      <c r="S134" s="153">
        <f>'Podnik A'!S60-'Efektivita vs kompenzacie'!S100</f>
        <v>184639.7473734518</v>
      </c>
      <c r="T134" s="153">
        <f>'Podnik A'!T60-'Efektivita vs kompenzacie'!T100</f>
        <v>188290.61062540382</v>
      </c>
      <c r="U134" s="153">
        <f>'Podnik A'!U60-'Efektivita vs kompenzacie'!U100</f>
        <v>192013.15696395485</v>
      </c>
      <c r="V134" s="153">
        <f>'Podnik A'!V60-'Efektivita vs kompenzacie'!V100</f>
        <v>195833.90371065948</v>
      </c>
      <c r="W134" s="153">
        <f>'Podnik A'!W60-'Efektivita vs kompenzacie'!W100</f>
        <v>199750.58178487269</v>
      </c>
      <c r="X134" s="153">
        <f>'Podnik A'!X60-'Efektivita vs kompenzacie'!X100</f>
        <v>203745.59342057013</v>
      </c>
      <c r="Y134" s="153">
        <f>'Podnik A'!Y60-'Efektivita vs kompenzacie'!Y100</f>
        <v>207820.50528898154</v>
      </c>
      <c r="Z134" s="153">
        <f>'Podnik A'!Z60-'Efektivita vs kompenzacie'!Z100</f>
        <v>211976.91539476119</v>
      </c>
      <c r="AA134" s="153">
        <f>'Podnik A'!AA60-'Efektivita vs kompenzacie'!AA100</f>
        <v>216216.45370265641</v>
      </c>
      <c r="AB134" s="153">
        <f>'Podnik A'!AB60-'Efektivita vs kompenzacie'!AB100</f>
        <v>220540.78277670953</v>
      </c>
      <c r="AC134" s="153">
        <f>'Podnik A'!AC60-'Efektivita vs kompenzacie'!AC100</f>
        <v>224951.59843224374</v>
      </c>
      <c r="AD134" s="153">
        <f>'Podnik A'!AD60-'Efektivita vs kompenzacie'!AD100</f>
        <v>229450.63040088862</v>
      </c>
      <c r="AE134" s="153">
        <f>'Podnik A'!AE60-'Efektivita vs kompenzacie'!AE100</f>
        <v>234039.64300890639</v>
      </c>
      <c r="AF134" s="153">
        <f>'Podnik A'!AF60-'Efektivita vs kompenzacie'!AF100</f>
        <v>238720.4358690845</v>
      </c>
      <c r="AG134" s="153">
        <f>'Podnik A'!AG60-'Efektivita vs kompenzacie'!AG100</f>
        <v>243494.84458646615</v>
      </c>
      <c r="AH134" s="153">
        <f>'Podnik A'!AH60-'Efektivita vs kompenzacie'!AH100</f>
        <v>248364.74147819553</v>
      </c>
      <c r="AI134" s="153">
        <f>'Podnik A'!AI60-'Efektivita vs kompenzacie'!AI100</f>
        <v>253332.03630775941</v>
      </c>
      <c r="AJ134" s="153">
        <f>'Podnik A'!AJ60-'Efektivita vs kompenzacie'!AJ100</f>
        <v>258398.6770339146</v>
      </c>
      <c r="AK134" s="153">
        <f>'Podnik A'!AK60-'Efektivita vs kompenzacie'!AK100</f>
        <v>263566.65057459287</v>
      </c>
      <c r="AL134" s="153">
        <f>'Podnik A'!AL60-'Efektivita vs kompenzacie'!AL100</f>
        <v>268837.98358608468</v>
      </c>
      <c r="AM134" s="153">
        <f>'Podnik A'!AM60-'Efektivita vs kompenzacie'!AM100</f>
        <v>274214.74325780646</v>
      </c>
      <c r="AN134" s="153">
        <f>'Podnik A'!AN60-'Efektivita vs kompenzacie'!AN100</f>
        <v>279699.03812296252</v>
      </c>
      <c r="AO134" s="153">
        <f>'Podnik A'!AO60-'Efektivita vs kompenzacie'!AO100</f>
        <v>285293.0188854218</v>
      </c>
      <c r="AP134" s="153">
        <f>'Podnik A'!AP60-'Efektivita vs kompenzacie'!AP100</f>
        <v>290998.87926313019</v>
      </c>
      <c r="AQ134" s="124"/>
    </row>
    <row r="135" spans="1:43" x14ac:dyDescent="0.25">
      <c r="A135" s="158"/>
      <c r="B135" s="96" t="s">
        <v>148</v>
      </c>
      <c r="C135" s="115">
        <f>C133</f>
        <v>13419.535288326062</v>
      </c>
      <c r="D135" s="159">
        <f t="shared" ref="D135:AP135" si="47">D133</f>
        <v>13861.896816960734</v>
      </c>
      <c r="E135" s="159">
        <f t="shared" si="47"/>
        <v>14125.221054439544</v>
      </c>
      <c r="F135" s="159">
        <f t="shared" si="47"/>
        <v>14393.25964701779</v>
      </c>
      <c r="G135" s="159">
        <f t="shared" si="47"/>
        <v>14666.07329169818</v>
      </c>
      <c r="H135" s="159">
        <f t="shared" si="47"/>
        <v>14943.721406750463</v>
      </c>
      <c r="I135" s="159">
        <f t="shared" si="47"/>
        <v>15226.261895649928</v>
      </c>
      <c r="J135" s="159">
        <f t="shared" si="47"/>
        <v>15513.750885706024</v>
      </c>
      <c r="K135" s="159">
        <f t="shared" si="47"/>
        <v>15824.531722982587</v>
      </c>
      <c r="L135" s="159">
        <f t="shared" si="47"/>
        <v>16135.596060602365</v>
      </c>
      <c r="M135" s="159">
        <f t="shared" si="47"/>
        <v>16436.062652452947</v>
      </c>
      <c r="N135" s="159">
        <f t="shared" si="47"/>
        <v>16741.454597427826</v>
      </c>
      <c r="O135" s="159">
        <f t="shared" si="47"/>
        <v>17072.665156966086</v>
      </c>
      <c r="P135" s="159">
        <f t="shared" si="47"/>
        <v>17410.396261660728</v>
      </c>
      <c r="Q135" s="159">
        <f t="shared" si="47"/>
        <v>17754.772993844228</v>
      </c>
      <c r="R135" s="159">
        <f t="shared" si="47"/>
        <v>18105.922643827023</v>
      </c>
      <c r="S135" s="159">
        <f t="shared" si="47"/>
        <v>18463.974737345179</v>
      </c>
      <c r="T135" s="159">
        <f t="shared" si="47"/>
        <v>18829.061062540382</v>
      </c>
      <c r="U135" s="159">
        <f t="shared" si="47"/>
        <v>19201.315696395486</v>
      </c>
      <c r="V135" s="159">
        <f t="shared" si="47"/>
        <v>19583.390371065947</v>
      </c>
      <c r="W135" s="159">
        <f t="shared" si="47"/>
        <v>19975.05817848727</v>
      </c>
      <c r="X135" s="159">
        <f t="shared" si="47"/>
        <v>20374.559342057015</v>
      </c>
      <c r="Y135" s="159">
        <f t="shared" si="47"/>
        <v>20782.050528898155</v>
      </c>
      <c r="Z135" s="159">
        <f t="shared" si="47"/>
        <v>21197.69153947612</v>
      </c>
      <c r="AA135" s="159">
        <f t="shared" si="47"/>
        <v>21621.645370265644</v>
      </c>
      <c r="AB135" s="159">
        <f t="shared" si="47"/>
        <v>22054.078277670953</v>
      </c>
      <c r="AC135" s="159">
        <f t="shared" si="47"/>
        <v>22495.159843224377</v>
      </c>
      <c r="AD135" s="159">
        <f t="shared" si="47"/>
        <v>22945.063040088862</v>
      </c>
      <c r="AE135" s="159">
        <f t="shared" si="47"/>
        <v>23403.964300890642</v>
      </c>
      <c r="AF135" s="159">
        <f t="shared" si="47"/>
        <v>23872.04358690845</v>
      </c>
      <c r="AG135" s="159">
        <f t="shared" si="47"/>
        <v>24349.484458646617</v>
      </c>
      <c r="AH135" s="159">
        <f t="shared" si="47"/>
        <v>24836.474147819554</v>
      </c>
      <c r="AI135" s="159">
        <f t="shared" si="47"/>
        <v>25333.203630775941</v>
      </c>
      <c r="AJ135" s="159">
        <f t="shared" si="47"/>
        <v>25839.867703391461</v>
      </c>
      <c r="AK135" s="159">
        <f t="shared" si="47"/>
        <v>26356.66505745929</v>
      </c>
      <c r="AL135" s="159">
        <f t="shared" si="47"/>
        <v>26883.79835860847</v>
      </c>
      <c r="AM135" s="159">
        <f t="shared" si="47"/>
        <v>27421.474325780648</v>
      </c>
      <c r="AN135" s="159">
        <f t="shared" si="47"/>
        <v>27969.903812296252</v>
      </c>
      <c r="AO135" s="159">
        <f t="shared" si="47"/>
        <v>28529.301888542181</v>
      </c>
      <c r="AP135" s="159">
        <f t="shared" si="47"/>
        <v>29099.887926313022</v>
      </c>
      <c r="AQ135" s="124"/>
    </row>
    <row r="136" spans="1:43" x14ac:dyDescent="0.25">
      <c r="A136" s="149"/>
      <c r="B136" s="91"/>
      <c r="C136" s="114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24"/>
    </row>
    <row r="137" spans="1:43" x14ac:dyDescent="0.25">
      <c r="A137" s="149"/>
      <c r="B137" s="98"/>
      <c r="C137" s="114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24"/>
    </row>
    <row r="138" spans="1:43" x14ac:dyDescent="0.25">
      <c r="A138" s="154"/>
      <c r="B138" s="96" t="s">
        <v>141</v>
      </c>
      <c r="C138" s="161">
        <f>SUM(C117,C124,C129,C135)</f>
        <v>65524.480088326061</v>
      </c>
      <c r="D138" s="162">
        <f t="shared" ref="D138:AP138" si="48">SUM(D117,D124,D129,D135)</f>
        <v>13861.896816960734</v>
      </c>
      <c r="E138" s="162">
        <f t="shared" si="48"/>
        <v>14151.568212158374</v>
      </c>
      <c r="F138" s="162">
        <f t="shared" si="48"/>
        <v>14403.971629990465</v>
      </c>
      <c r="G138" s="162">
        <f t="shared" si="48"/>
        <v>15269.110097445438</v>
      </c>
      <c r="H138" s="162">
        <f t="shared" si="48"/>
        <v>14943.721406750463</v>
      </c>
      <c r="I138" s="162">
        <f t="shared" si="48"/>
        <v>17051.670542533913</v>
      </c>
      <c r="J138" s="162">
        <f t="shared" si="48"/>
        <v>17197.142735007223</v>
      </c>
      <c r="K138" s="162">
        <f t="shared" si="48"/>
        <v>18153.15667735364</v>
      </c>
      <c r="L138" s="162">
        <f t="shared" si="48"/>
        <v>18672.526601098452</v>
      </c>
      <c r="M138" s="162">
        <f t="shared" si="48"/>
        <v>19424.387211493744</v>
      </c>
      <c r="N138" s="162">
        <f t="shared" si="48"/>
        <v>21743.373235043098</v>
      </c>
      <c r="O138" s="162">
        <f t="shared" si="48"/>
        <v>22277.138656199586</v>
      </c>
      <c r="P138" s="162">
        <f t="shared" si="48"/>
        <v>22122.752725954677</v>
      </c>
      <c r="Q138" s="162">
        <f t="shared" si="48"/>
        <v>21980.510939020212</v>
      </c>
      <c r="R138" s="162">
        <f t="shared" si="48"/>
        <v>22550.717598849071</v>
      </c>
      <c r="S138" s="162">
        <f t="shared" si="48"/>
        <v>23133.686136723896</v>
      </c>
      <c r="T138" s="162">
        <f t="shared" si="48"/>
        <v>23729.739444192313</v>
      </c>
      <c r="U138" s="162">
        <f t="shared" si="48"/>
        <v>24339.210219446933</v>
      </c>
      <c r="V138" s="162">
        <f t="shared" si="48"/>
        <v>24930.961717871382</v>
      </c>
      <c r="W138" s="162">
        <f t="shared" si="48"/>
        <v>25510.080952228815</v>
      </c>
      <c r="X138" s="162">
        <f t="shared" si="48"/>
        <v>26100.782571273397</v>
      </c>
      <c r="Y138" s="162">
        <f t="shared" si="48"/>
        <v>26703.298222698861</v>
      </c>
      <c r="Z138" s="162">
        <f t="shared" si="48"/>
        <v>27317.864187152838</v>
      </c>
      <c r="AA138" s="162">
        <f t="shared" si="48"/>
        <v>27944.7214708959</v>
      </c>
      <c r="AB138" s="162">
        <f t="shared" si="48"/>
        <v>28584.11590031382</v>
      </c>
      <c r="AC138" s="162">
        <f t="shared" si="48"/>
        <v>29236.298218320095</v>
      </c>
      <c r="AD138" s="162">
        <f t="shared" si="48"/>
        <v>29901.524182686499</v>
      </c>
      <c r="AE138" s="162">
        <f t="shared" si="48"/>
        <v>30580.054666340227</v>
      </c>
      <c r="AF138" s="162">
        <f t="shared" si="48"/>
        <v>31272.155759667035</v>
      </c>
      <c r="AG138" s="162">
        <f t="shared" si="48"/>
        <v>-18021.90112513964</v>
      </c>
      <c r="AH138" s="162">
        <f t="shared" si="48"/>
        <v>32698.160852357571</v>
      </c>
      <c r="AI138" s="162">
        <f t="shared" si="48"/>
        <v>33432.62406940473</v>
      </c>
      <c r="AJ138" s="162">
        <f t="shared" si="48"/>
        <v>34181.776550792812</v>
      </c>
      <c r="AK138" s="162">
        <f t="shared" si="48"/>
        <v>34945.912081808667</v>
      </c>
      <c r="AL138" s="162">
        <f t="shared" si="48"/>
        <v>35725.330323444825</v>
      </c>
      <c r="AM138" s="162">
        <f t="shared" si="48"/>
        <v>37920.336929913741</v>
      </c>
      <c r="AN138" s="162">
        <f t="shared" si="48"/>
        <v>40131.243668512005</v>
      </c>
      <c r="AO138" s="162">
        <f t="shared" si="48"/>
        <v>41658.368541882242</v>
      </c>
      <c r="AP138" s="162">
        <f t="shared" si="48"/>
        <v>42502.035912719875</v>
      </c>
      <c r="AQ138" s="124"/>
    </row>
    <row r="139" spans="1:43" x14ac:dyDescent="0.25">
      <c r="A139" s="160"/>
      <c r="B139" s="166"/>
      <c r="C139" s="167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124"/>
    </row>
    <row r="140" spans="1:43" x14ac:dyDescent="0.25">
      <c r="A140" s="160"/>
      <c r="B140" s="166"/>
      <c r="C140" s="167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124"/>
    </row>
    <row r="141" spans="1:43" x14ac:dyDescent="0.25">
      <c r="A141" s="168" t="s">
        <v>150</v>
      </c>
      <c r="B141" s="169"/>
      <c r="C141" s="170">
        <f>-C102+C138</f>
        <v>31219.832971586664</v>
      </c>
      <c r="D141" s="171">
        <f t="shared" ref="D141:AP141" si="49">-D102+D138</f>
        <v>-4089.13501343192</v>
      </c>
      <c r="E141" s="171">
        <f t="shared" si="49"/>
        <v>-4297.6212434461995</v>
      </c>
      <c r="F141" s="171">
        <f t="shared" si="49"/>
        <v>-4558.8598998316556</v>
      </c>
      <c r="G141" s="171">
        <f t="shared" si="49"/>
        <v>-4223.4935455727755</v>
      </c>
      <c r="H141" s="171">
        <f t="shared" si="49"/>
        <v>-5095.4678169449344</v>
      </c>
      <c r="I141" s="171">
        <f t="shared" si="49"/>
        <v>-18551.641857990817</v>
      </c>
      <c r="J141" s="171">
        <f t="shared" si="49"/>
        <v>-3988.5983920970539</v>
      </c>
      <c r="K141" s="171">
        <f t="shared" si="49"/>
        <v>-3451.2410766682842</v>
      </c>
      <c r="L141" s="171">
        <f t="shared" si="49"/>
        <v>-3418.222076402657</v>
      </c>
      <c r="M141" s="171">
        <f t="shared" si="49"/>
        <v>-3330.6297331720416</v>
      </c>
      <c r="N141" s="171">
        <f t="shared" si="49"/>
        <v>-1700.0371292577474</v>
      </c>
      <c r="O141" s="171">
        <f t="shared" si="49"/>
        <v>-16671.325239490299</v>
      </c>
      <c r="P141" s="171">
        <f t="shared" si="49"/>
        <v>-2341.9024320958415</v>
      </c>
      <c r="Q141" s="171">
        <f t="shared" si="49"/>
        <v>-3011.749252688438</v>
      </c>
      <c r="R141" s="171">
        <f t="shared" si="49"/>
        <v>-2980.8458956346694</v>
      </c>
      <c r="S141" s="171">
        <f t="shared" si="49"/>
        <v>-2949.1722212333079</v>
      </c>
      <c r="T141" s="171">
        <f t="shared" si="49"/>
        <v>-2916.7077764410969</v>
      </c>
      <c r="U141" s="171">
        <f t="shared" si="49"/>
        <v>-17883.431819556179</v>
      </c>
      <c r="V141" s="171">
        <f t="shared" si="49"/>
        <v>-2855.6495544862846</v>
      </c>
      <c r="W141" s="171">
        <f t="shared" si="49"/>
        <v>-2832.2625455760026</v>
      </c>
      <c r="X141" s="171">
        <f t="shared" si="49"/>
        <v>-2808.4077964875178</v>
      </c>
      <c r="Y141" s="171">
        <f t="shared" si="49"/>
        <v>-2784.0759524172718</v>
      </c>
      <c r="Z141" s="171">
        <f t="shared" si="49"/>
        <v>-2759.2574714656112</v>
      </c>
      <c r="AA141" s="171">
        <f t="shared" si="49"/>
        <v>-17733.94262089493</v>
      </c>
      <c r="AB141" s="171">
        <f t="shared" si="49"/>
        <v>-2708.1214733128254</v>
      </c>
      <c r="AC141" s="171">
        <f t="shared" si="49"/>
        <v>-2681.7839027790869</v>
      </c>
      <c r="AD141" s="171">
        <f t="shared" si="49"/>
        <v>-2654.9195808346667</v>
      </c>
      <c r="AE141" s="171">
        <f t="shared" si="49"/>
        <v>-2627.5179724513582</v>
      </c>
      <c r="AF141" s="171">
        <f t="shared" si="49"/>
        <v>-2599.5683319003983</v>
      </c>
      <c r="AG141" s="171">
        <f t="shared" si="49"/>
        <v>-67571.059698538404</v>
      </c>
      <c r="AH141" s="171">
        <f t="shared" si="49"/>
        <v>-2541.9808925091711</v>
      </c>
      <c r="AI141" s="171">
        <f t="shared" si="49"/>
        <v>-2512.32051035935</v>
      </c>
      <c r="AJ141" s="171">
        <f t="shared" si="49"/>
        <v>-2482.0669205665472</v>
      </c>
      <c r="AK141" s="171">
        <f t="shared" si="49"/>
        <v>-2451.2082589778729</v>
      </c>
      <c r="AL141" s="171">
        <f t="shared" si="49"/>
        <v>-2419.7324241574461</v>
      </c>
      <c r="AM141" s="171">
        <f t="shared" si="49"/>
        <v>-15987.627072640571</v>
      </c>
      <c r="AN141" s="171">
        <f t="shared" si="49"/>
        <v>445.12038590659358</v>
      </c>
      <c r="AO141" s="171">
        <f t="shared" si="49"/>
        <v>1178.522793624732</v>
      </c>
      <c r="AP141" s="171">
        <f t="shared" si="49"/>
        <v>1212.5932494972149</v>
      </c>
      <c r="AQ141" s="172">
        <f>SUM(C141:AP141)</f>
        <v>-212415.51600169603</v>
      </c>
    </row>
    <row r="142" spans="1:43" x14ac:dyDescent="0.25">
      <c r="A142" s="145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124"/>
    </row>
    <row r="143" spans="1:43" ht="15.75" thickBot="1" x14ac:dyDescent="0.3">
      <c r="A143" s="163"/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Q97"/>
  <sheetViews>
    <sheetView zoomScale="85" zoomScaleNormal="85" workbookViewId="0"/>
  </sheetViews>
  <sheetFormatPr defaultColWidth="8.85546875" defaultRowHeight="15" outlineLevelRow="1" x14ac:dyDescent="0.25"/>
  <cols>
    <col min="1" max="1" width="8.85546875" style="15"/>
    <col min="2" max="2" width="26.7109375" style="15" bestFit="1" customWidth="1"/>
    <col min="3" max="3" width="16" style="15" bestFit="1" customWidth="1"/>
    <col min="4" max="4" width="9.5703125" style="15" customWidth="1"/>
    <col min="5" max="10" width="9" style="15" bestFit="1" customWidth="1"/>
    <col min="11" max="42" width="8.85546875" style="15"/>
    <col min="43" max="43" width="11.140625" style="15" customWidth="1"/>
    <col min="44" max="16384" width="8.85546875" style="15"/>
  </cols>
  <sheetData>
    <row r="1" spans="1:43" x14ac:dyDescent="0.25">
      <c r="A1" s="321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3"/>
    </row>
    <row r="2" spans="1:43" x14ac:dyDescent="0.25">
      <c r="A2" s="324"/>
      <c r="B2" s="194" t="s">
        <v>11</v>
      </c>
      <c r="C2" s="423"/>
      <c r="D2" s="194" t="s">
        <v>160</v>
      </c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325"/>
    </row>
    <row r="3" spans="1:43" x14ac:dyDescent="0.25">
      <c r="A3" s="324"/>
      <c r="B3" s="194"/>
      <c r="C3" s="424"/>
      <c r="D3" s="194" t="s">
        <v>160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326">
        <v>0.19</v>
      </c>
    </row>
    <row r="4" spans="1:43" x14ac:dyDescent="0.25">
      <c r="A4" s="324"/>
      <c r="B4" s="194"/>
      <c r="C4" s="5"/>
      <c r="D4" s="194" t="s">
        <v>12</v>
      </c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326">
        <v>0.21</v>
      </c>
    </row>
    <row r="5" spans="1:43" x14ac:dyDescent="0.25">
      <c r="A5" s="32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326"/>
    </row>
    <row r="6" spans="1:43" x14ac:dyDescent="0.25">
      <c r="A6" s="324"/>
      <c r="B6" s="191" t="s">
        <v>13</v>
      </c>
      <c r="C6" s="192">
        <f>'Podnik A'!C6</f>
        <v>2020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325"/>
    </row>
    <row r="7" spans="1:43" x14ac:dyDescent="0.25">
      <c r="A7" s="324"/>
      <c r="B7" s="191" t="s">
        <v>14</v>
      </c>
      <c r="C7" s="193">
        <f>'Podnik A'!C7</f>
        <v>0.21</v>
      </c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325"/>
    </row>
    <row r="8" spans="1:43" x14ac:dyDescent="0.25">
      <c r="A8" s="324"/>
      <c r="B8" s="191" t="s">
        <v>15</v>
      </c>
      <c r="C8" s="193">
        <f>'Podnik A'!C8</f>
        <v>0.04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325"/>
    </row>
    <row r="9" spans="1:43" x14ac:dyDescent="0.25">
      <c r="A9" s="32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325"/>
    </row>
    <row r="10" spans="1:43" ht="15.75" thickBot="1" x14ac:dyDescent="0.3">
      <c r="A10" s="324"/>
      <c r="B10" s="194" t="s">
        <v>16</v>
      </c>
      <c r="C10" s="194">
        <f>$C$6</f>
        <v>2020</v>
      </c>
      <c r="D10" s="194">
        <f>C10+1</f>
        <v>2021</v>
      </c>
      <c r="E10" s="194">
        <f t="shared" ref="E10:AP10" si="0">D10+1</f>
        <v>2022</v>
      </c>
      <c r="F10" s="194">
        <f t="shared" si="0"/>
        <v>2023</v>
      </c>
      <c r="G10" s="194">
        <f t="shared" si="0"/>
        <v>2024</v>
      </c>
      <c r="H10" s="194">
        <f t="shared" si="0"/>
        <v>2025</v>
      </c>
      <c r="I10" s="194">
        <f t="shared" si="0"/>
        <v>2026</v>
      </c>
      <c r="J10" s="194">
        <f t="shared" si="0"/>
        <v>2027</v>
      </c>
      <c r="K10" s="194">
        <f t="shared" si="0"/>
        <v>2028</v>
      </c>
      <c r="L10" s="194">
        <f t="shared" si="0"/>
        <v>2029</v>
      </c>
      <c r="M10" s="194">
        <f t="shared" si="0"/>
        <v>2030</v>
      </c>
      <c r="N10" s="194">
        <f t="shared" si="0"/>
        <v>2031</v>
      </c>
      <c r="O10" s="194">
        <f t="shared" si="0"/>
        <v>2032</v>
      </c>
      <c r="P10" s="194">
        <f t="shared" si="0"/>
        <v>2033</v>
      </c>
      <c r="Q10" s="194">
        <f t="shared" si="0"/>
        <v>2034</v>
      </c>
      <c r="R10" s="194">
        <f t="shared" si="0"/>
        <v>2035</v>
      </c>
      <c r="S10" s="194">
        <f t="shared" si="0"/>
        <v>2036</v>
      </c>
      <c r="T10" s="194">
        <f t="shared" si="0"/>
        <v>2037</v>
      </c>
      <c r="U10" s="194">
        <f t="shared" si="0"/>
        <v>2038</v>
      </c>
      <c r="V10" s="194">
        <f t="shared" si="0"/>
        <v>2039</v>
      </c>
      <c r="W10" s="194">
        <f t="shared" si="0"/>
        <v>2040</v>
      </c>
      <c r="X10" s="194">
        <f t="shared" si="0"/>
        <v>2041</v>
      </c>
      <c r="Y10" s="194">
        <f t="shared" si="0"/>
        <v>2042</v>
      </c>
      <c r="Z10" s="194">
        <f t="shared" si="0"/>
        <v>2043</v>
      </c>
      <c r="AA10" s="194">
        <f t="shared" si="0"/>
        <v>2044</v>
      </c>
      <c r="AB10" s="194">
        <f t="shared" si="0"/>
        <v>2045</v>
      </c>
      <c r="AC10" s="194">
        <f t="shared" si="0"/>
        <v>2046</v>
      </c>
      <c r="AD10" s="194">
        <f t="shared" si="0"/>
        <v>2047</v>
      </c>
      <c r="AE10" s="194">
        <f t="shared" si="0"/>
        <v>2048</v>
      </c>
      <c r="AF10" s="194">
        <f t="shared" si="0"/>
        <v>2049</v>
      </c>
      <c r="AG10" s="194">
        <f t="shared" si="0"/>
        <v>2050</v>
      </c>
      <c r="AH10" s="194">
        <f t="shared" si="0"/>
        <v>2051</v>
      </c>
      <c r="AI10" s="194">
        <f t="shared" si="0"/>
        <v>2052</v>
      </c>
      <c r="AJ10" s="194">
        <f t="shared" si="0"/>
        <v>2053</v>
      </c>
      <c r="AK10" s="194">
        <f t="shared" si="0"/>
        <v>2054</v>
      </c>
      <c r="AL10" s="194">
        <f t="shared" si="0"/>
        <v>2055</v>
      </c>
      <c r="AM10" s="194">
        <f t="shared" si="0"/>
        <v>2056</v>
      </c>
      <c r="AN10" s="194">
        <f t="shared" si="0"/>
        <v>2057</v>
      </c>
      <c r="AO10" s="194">
        <f t="shared" si="0"/>
        <v>2058</v>
      </c>
      <c r="AP10" s="194">
        <f t="shared" si="0"/>
        <v>2059</v>
      </c>
      <c r="AQ10" s="325"/>
    </row>
    <row r="11" spans="1:43" x14ac:dyDescent="0.25">
      <c r="A11" s="127"/>
      <c r="B11" s="3" t="s">
        <v>17</v>
      </c>
      <c r="C11" s="3">
        <v>1</v>
      </c>
      <c r="D11" s="3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3">
        <v>12</v>
      </c>
      <c r="O11" s="3">
        <v>13</v>
      </c>
      <c r="P11" s="3">
        <v>14</v>
      </c>
      <c r="Q11" s="3">
        <v>15</v>
      </c>
      <c r="R11" s="3">
        <v>16</v>
      </c>
      <c r="S11" s="3">
        <v>17</v>
      </c>
      <c r="T11" s="3">
        <v>18</v>
      </c>
      <c r="U11" s="3">
        <v>19</v>
      </c>
      <c r="V11" s="3">
        <v>20</v>
      </c>
      <c r="W11" s="3">
        <v>21</v>
      </c>
      <c r="X11" s="3">
        <v>22</v>
      </c>
      <c r="Y11" s="3">
        <v>23</v>
      </c>
      <c r="Z11" s="3">
        <v>24</v>
      </c>
      <c r="AA11" s="3">
        <v>25</v>
      </c>
      <c r="AB11" s="3">
        <v>26</v>
      </c>
      <c r="AC11" s="3">
        <v>27</v>
      </c>
      <c r="AD11" s="3">
        <v>28</v>
      </c>
      <c r="AE11" s="3">
        <v>29</v>
      </c>
      <c r="AF11" s="3">
        <v>30</v>
      </c>
      <c r="AG11" s="3">
        <v>31</v>
      </c>
      <c r="AH11" s="3">
        <v>32</v>
      </c>
      <c r="AI11" s="3">
        <v>33</v>
      </c>
      <c r="AJ11" s="3">
        <v>34</v>
      </c>
      <c r="AK11" s="3">
        <v>35</v>
      </c>
      <c r="AL11" s="3">
        <v>36</v>
      </c>
      <c r="AM11" s="3">
        <v>37</v>
      </c>
      <c r="AN11" s="3">
        <v>38</v>
      </c>
      <c r="AO11" s="3">
        <v>39</v>
      </c>
      <c r="AP11" s="3">
        <v>40</v>
      </c>
      <c r="AQ11" s="128"/>
    </row>
    <row r="12" spans="1:43" x14ac:dyDescent="0.25">
      <c r="A12" s="129"/>
      <c r="B12" s="4" t="s">
        <v>127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130" t="s">
        <v>18</v>
      </c>
    </row>
    <row r="13" spans="1:43" x14ac:dyDescent="0.25">
      <c r="A13" s="327">
        <v>1</v>
      </c>
      <c r="B13" s="178" t="s">
        <v>0</v>
      </c>
      <c r="C13" s="179">
        <f>'Podnik A'!C13+'Efektivita vs kompenzacie'!C6</f>
        <v>0</v>
      </c>
      <c r="D13" s="179">
        <f>'Podnik A'!D13+'Efektivita vs kompenzacie'!D6</f>
        <v>0</v>
      </c>
      <c r="E13" s="179">
        <f>'Podnik A'!E13+'Efektivita vs kompenzacie'!E6</f>
        <v>0</v>
      </c>
      <c r="F13" s="179">
        <f>'Podnik A'!F13+'Efektivita vs kompenzacie'!F6</f>
        <v>0</v>
      </c>
      <c r="G13" s="179">
        <f>'Podnik A'!G13+'Efektivita vs kompenzacie'!G6</f>
        <v>0</v>
      </c>
      <c r="H13" s="179">
        <f>'Podnik A'!H13+'Efektivita vs kompenzacie'!H6</f>
        <v>0</v>
      </c>
      <c r="I13" s="179">
        <f>'Podnik A'!I13+'Efektivita vs kompenzacie'!I6</f>
        <v>0</v>
      </c>
      <c r="J13" s="179">
        <f>'Podnik A'!J13+'Efektivita vs kompenzacie'!J6</f>
        <v>0</v>
      </c>
      <c r="K13" s="179">
        <f>'Podnik A'!K13+'Efektivita vs kompenzacie'!K6</f>
        <v>0</v>
      </c>
      <c r="L13" s="179">
        <f>'Podnik A'!L13+'Efektivita vs kompenzacie'!L6</f>
        <v>0</v>
      </c>
      <c r="M13" s="179">
        <f>'Podnik A'!M13+'Efektivita vs kompenzacie'!M6</f>
        <v>0</v>
      </c>
      <c r="N13" s="179">
        <f>'Podnik A'!N13+'Efektivita vs kompenzacie'!N6</f>
        <v>0</v>
      </c>
      <c r="O13" s="179">
        <f>'Podnik A'!O13+'Efektivita vs kompenzacie'!O6</f>
        <v>0</v>
      </c>
      <c r="P13" s="179">
        <f>'Podnik A'!P13+'Efektivita vs kompenzacie'!P6</f>
        <v>0</v>
      </c>
      <c r="Q13" s="179">
        <f>'Podnik A'!Q13+'Efektivita vs kompenzacie'!Q6</f>
        <v>0</v>
      </c>
      <c r="R13" s="179">
        <f>'Podnik A'!R13+'Efektivita vs kompenzacie'!R6</f>
        <v>0</v>
      </c>
      <c r="S13" s="179">
        <f>'Podnik A'!S13+'Efektivita vs kompenzacie'!S6</f>
        <v>0</v>
      </c>
      <c r="T13" s="179">
        <f>'Podnik A'!T13+'Efektivita vs kompenzacie'!T6</f>
        <v>0</v>
      </c>
      <c r="U13" s="179">
        <f>'Podnik A'!U13+'Efektivita vs kompenzacie'!U6</f>
        <v>0</v>
      </c>
      <c r="V13" s="179">
        <f>'Podnik A'!V13+'Efektivita vs kompenzacie'!V6</f>
        <v>0</v>
      </c>
      <c r="W13" s="179">
        <f>'Podnik A'!W13+'Efektivita vs kompenzacie'!W6</f>
        <v>0</v>
      </c>
      <c r="X13" s="179">
        <f>'Podnik A'!X13+'Efektivita vs kompenzacie'!X6</f>
        <v>0</v>
      </c>
      <c r="Y13" s="179">
        <f>'Podnik A'!Y13+'Efektivita vs kompenzacie'!Y6</f>
        <v>0</v>
      </c>
      <c r="Z13" s="179">
        <f>'Podnik A'!Z13+'Efektivita vs kompenzacie'!Z6</f>
        <v>0</v>
      </c>
      <c r="AA13" s="179">
        <f>'Podnik A'!AA13+'Efektivita vs kompenzacie'!AA6</f>
        <v>0</v>
      </c>
      <c r="AB13" s="179">
        <f>'Podnik A'!AB13+'Efektivita vs kompenzacie'!AB6</f>
        <v>0</v>
      </c>
      <c r="AC13" s="179">
        <f>'Podnik A'!AC13+'Efektivita vs kompenzacie'!AC6</f>
        <v>0</v>
      </c>
      <c r="AD13" s="179">
        <f>'Podnik A'!AD13+'Efektivita vs kompenzacie'!AD6</f>
        <v>0</v>
      </c>
      <c r="AE13" s="179">
        <f>'Podnik A'!AE13+'Efektivita vs kompenzacie'!AE6</f>
        <v>0</v>
      </c>
      <c r="AF13" s="179">
        <f>'Podnik A'!AF13+'Efektivita vs kompenzacie'!AF6</f>
        <v>0</v>
      </c>
      <c r="AG13" s="179">
        <f>'Podnik A'!AG13+'Efektivita vs kompenzacie'!AG6</f>
        <v>0</v>
      </c>
      <c r="AH13" s="179">
        <f>'Podnik A'!AH13+'Efektivita vs kompenzacie'!AH6</f>
        <v>0</v>
      </c>
      <c r="AI13" s="179">
        <f>'Podnik A'!AI13+'Efektivita vs kompenzacie'!AI6</f>
        <v>0</v>
      </c>
      <c r="AJ13" s="179">
        <f>'Podnik A'!AJ13+'Efektivita vs kompenzacie'!AJ6</f>
        <v>0</v>
      </c>
      <c r="AK13" s="179">
        <f>'Podnik A'!AK13+'Efektivita vs kompenzacie'!AK6</f>
        <v>0</v>
      </c>
      <c r="AL13" s="179">
        <f>'Podnik A'!AL13+'Efektivita vs kompenzacie'!AL6</f>
        <v>0</v>
      </c>
      <c r="AM13" s="179">
        <f>'Podnik A'!AM13+'Efektivita vs kompenzacie'!AM6</f>
        <v>0</v>
      </c>
      <c r="AN13" s="179">
        <f>'Podnik A'!AN13+'Efektivita vs kompenzacie'!AN6</f>
        <v>0</v>
      </c>
      <c r="AO13" s="179">
        <f>'Podnik A'!AO13+'Efektivita vs kompenzacie'!AO6</f>
        <v>0</v>
      </c>
      <c r="AP13" s="179">
        <f>'Podnik A'!AP13+'Efektivita vs kompenzacie'!AP6</f>
        <v>0</v>
      </c>
      <c r="AQ13" s="328"/>
    </row>
    <row r="14" spans="1:43" x14ac:dyDescent="0.25">
      <c r="A14" s="327">
        <v>2</v>
      </c>
      <c r="B14" s="178" t="s">
        <v>1</v>
      </c>
      <c r="C14" s="179">
        <f>'Podnik A'!C14+'Efektivita vs kompenzacie'!C7</f>
        <v>100000</v>
      </c>
      <c r="D14" s="179">
        <f>'Podnik A'!D14+'Efektivita vs kompenzacie'!D7</f>
        <v>0</v>
      </c>
      <c r="E14" s="179">
        <f>'Podnik A'!E14+'Efektivita vs kompenzacie'!E7</f>
        <v>0</v>
      </c>
      <c r="F14" s="179">
        <f>'Podnik A'!F14+'Efektivita vs kompenzacie'!F7</f>
        <v>0</v>
      </c>
      <c r="G14" s="179">
        <f>'Podnik A'!G14+'Efektivita vs kompenzacie'!G7</f>
        <v>0</v>
      </c>
      <c r="H14" s="179">
        <f>'Podnik A'!H14+'Efektivita vs kompenzacie'!H7</f>
        <v>0</v>
      </c>
      <c r="I14" s="179">
        <f>'Podnik A'!I14+'Efektivita vs kompenzacie'!I7</f>
        <v>0</v>
      </c>
      <c r="J14" s="179">
        <f>'Podnik A'!J14+'Efektivita vs kompenzacie'!J7</f>
        <v>0</v>
      </c>
      <c r="K14" s="179">
        <f>'Podnik A'!K14+'Efektivita vs kompenzacie'!K7</f>
        <v>0</v>
      </c>
      <c r="L14" s="179">
        <f>'Podnik A'!L14+'Efektivita vs kompenzacie'!L7</f>
        <v>0</v>
      </c>
      <c r="M14" s="179">
        <f>'Podnik A'!M14+'Efektivita vs kompenzacie'!M7</f>
        <v>0</v>
      </c>
      <c r="N14" s="179">
        <f>'Podnik A'!N14+'Efektivita vs kompenzacie'!N7</f>
        <v>0</v>
      </c>
      <c r="O14" s="179">
        <f>'Podnik A'!O14+'Efektivita vs kompenzacie'!O7</f>
        <v>0</v>
      </c>
      <c r="P14" s="179">
        <f>'Podnik A'!P14+'Efektivita vs kompenzacie'!P7</f>
        <v>0</v>
      </c>
      <c r="Q14" s="179">
        <f>'Podnik A'!Q14+'Efektivita vs kompenzacie'!Q7</f>
        <v>0</v>
      </c>
      <c r="R14" s="179">
        <f>'Podnik A'!R14+'Efektivita vs kompenzacie'!R7</f>
        <v>0</v>
      </c>
      <c r="S14" s="179">
        <f>'Podnik A'!S14+'Efektivita vs kompenzacie'!S7</f>
        <v>0</v>
      </c>
      <c r="T14" s="179">
        <f>'Podnik A'!T14+'Efektivita vs kompenzacie'!T7</f>
        <v>0</v>
      </c>
      <c r="U14" s="179">
        <f>'Podnik A'!U14+'Efektivita vs kompenzacie'!U7</f>
        <v>0</v>
      </c>
      <c r="V14" s="179">
        <f>'Podnik A'!V14+'Efektivita vs kompenzacie'!V7</f>
        <v>0</v>
      </c>
      <c r="W14" s="179">
        <f>'Podnik A'!W14+'Efektivita vs kompenzacie'!W7</f>
        <v>0</v>
      </c>
      <c r="X14" s="179">
        <f>'Podnik A'!X14+'Efektivita vs kompenzacie'!X7</f>
        <v>0</v>
      </c>
      <c r="Y14" s="179">
        <f>'Podnik A'!Y14+'Efektivita vs kompenzacie'!Y7</f>
        <v>0</v>
      </c>
      <c r="Z14" s="179">
        <f>'Podnik A'!Z14+'Efektivita vs kompenzacie'!Z7</f>
        <v>0</v>
      </c>
      <c r="AA14" s="179">
        <f>'Podnik A'!AA14+'Efektivita vs kompenzacie'!AA7</f>
        <v>0</v>
      </c>
      <c r="AB14" s="179">
        <f>'Podnik A'!AB14+'Efektivita vs kompenzacie'!AB7</f>
        <v>0</v>
      </c>
      <c r="AC14" s="179">
        <f>'Podnik A'!AC14+'Efektivita vs kompenzacie'!AC7</f>
        <v>0</v>
      </c>
      <c r="AD14" s="179">
        <f>'Podnik A'!AD14+'Efektivita vs kompenzacie'!AD7</f>
        <v>0</v>
      </c>
      <c r="AE14" s="179">
        <f>'Podnik A'!AE14+'Efektivita vs kompenzacie'!AE7</f>
        <v>0</v>
      </c>
      <c r="AF14" s="179">
        <f>'Podnik A'!AF14+'Efektivita vs kompenzacie'!AF7</f>
        <v>0</v>
      </c>
      <c r="AG14" s="179">
        <f>'Podnik A'!AG14+'Efektivita vs kompenzacie'!AG7</f>
        <v>0</v>
      </c>
      <c r="AH14" s="179">
        <f>'Podnik A'!AH14+'Efektivita vs kompenzacie'!AH7</f>
        <v>0</v>
      </c>
      <c r="AI14" s="179">
        <f>'Podnik A'!AI14+'Efektivita vs kompenzacie'!AI7</f>
        <v>0</v>
      </c>
      <c r="AJ14" s="179">
        <f>'Podnik A'!AJ14+'Efektivita vs kompenzacie'!AJ7</f>
        <v>0</v>
      </c>
      <c r="AK14" s="179">
        <f>'Podnik A'!AK14+'Efektivita vs kompenzacie'!AK7</f>
        <v>0</v>
      </c>
      <c r="AL14" s="179">
        <f>'Podnik A'!AL14+'Efektivita vs kompenzacie'!AL7</f>
        <v>0</v>
      </c>
      <c r="AM14" s="179">
        <f>'Podnik A'!AM14+'Efektivita vs kompenzacie'!AM7</f>
        <v>0</v>
      </c>
      <c r="AN14" s="179">
        <f>'Podnik A'!AN14+'Efektivita vs kompenzacie'!AN7</f>
        <v>0</v>
      </c>
      <c r="AO14" s="179">
        <f>'Podnik A'!AO14+'Efektivita vs kompenzacie'!AO7</f>
        <v>0</v>
      </c>
      <c r="AP14" s="179">
        <f>'Podnik A'!AP14+'Efektivita vs kompenzacie'!AP7</f>
        <v>0</v>
      </c>
      <c r="AQ14" s="328"/>
    </row>
    <row r="15" spans="1:43" x14ac:dyDescent="0.25">
      <c r="A15" s="327">
        <v>3</v>
      </c>
      <c r="B15" s="178" t="s">
        <v>2</v>
      </c>
      <c r="C15" s="179">
        <f>'Podnik A'!C15+'Efektivita vs kompenzacie'!C8</f>
        <v>95000</v>
      </c>
      <c r="D15" s="179">
        <f>'Podnik A'!D15+'Efektivita vs kompenzacie'!D8</f>
        <v>0</v>
      </c>
      <c r="E15" s="179">
        <f>'Podnik A'!E15+'Efektivita vs kompenzacie'!E8</f>
        <v>0</v>
      </c>
      <c r="F15" s="179">
        <f>'Podnik A'!F15+'Efektivita vs kompenzacie'!F8</f>
        <v>0</v>
      </c>
      <c r="G15" s="179">
        <f>'Podnik A'!G15+'Efektivita vs kompenzacie'!G8</f>
        <v>0</v>
      </c>
      <c r="H15" s="179">
        <f>'Podnik A'!H15+'Efektivita vs kompenzacie'!H8</f>
        <v>0</v>
      </c>
      <c r="I15" s="179">
        <f>'Podnik A'!I15+'Efektivita vs kompenzacie'!I8</f>
        <v>55000</v>
      </c>
      <c r="J15" s="179">
        <f>'Podnik A'!J15+'Efektivita vs kompenzacie'!J8</f>
        <v>40000</v>
      </c>
      <c r="K15" s="179">
        <f>'Podnik A'!K15+'Efektivita vs kompenzacie'!K8</f>
        <v>20000</v>
      </c>
      <c r="L15" s="179">
        <f>'Podnik A'!L15+'Efektivita vs kompenzacie'!L8</f>
        <v>0</v>
      </c>
      <c r="M15" s="179">
        <f>'Podnik A'!M15+'Efektivita vs kompenzacie'!M8</f>
        <v>0</v>
      </c>
      <c r="N15" s="179">
        <f>'Podnik A'!N15+'Efektivita vs kompenzacie'!N8</f>
        <v>0</v>
      </c>
      <c r="O15" s="179">
        <f>'Podnik A'!O15+'Efektivita vs kompenzacie'!O8</f>
        <v>55000</v>
      </c>
      <c r="P15" s="179">
        <f>'Podnik A'!P15+'Efektivita vs kompenzacie'!P8</f>
        <v>40000</v>
      </c>
      <c r="Q15" s="179">
        <f>'Podnik A'!Q15+'Efektivita vs kompenzacie'!Q8</f>
        <v>20000</v>
      </c>
      <c r="R15" s="179">
        <f>'Podnik A'!R15+'Efektivita vs kompenzacie'!R8</f>
        <v>0</v>
      </c>
      <c r="S15" s="179">
        <f>'Podnik A'!S15+'Efektivita vs kompenzacie'!S8</f>
        <v>0</v>
      </c>
      <c r="T15" s="179">
        <f>'Podnik A'!T15+'Efektivita vs kompenzacie'!T8</f>
        <v>0</v>
      </c>
      <c r="U15" s="179">
        <f>'Podnik A'!U15+'Efektivita vs kompenzacie'!U8</f>
        <v>55000</v>
      </c>
      <c r="V15" s="179">
        <f>'Podnik A'!V15+'Efektivita vs kompenzacie'!V8</f>
        <v>40000</v>
      </c>
      <c r="W15" s="179">
        <f>'Podnik A'!W15+'Efektivita vs kompenzacie'!W8</f>
        <v>20000</v>
      </c>
      <c r="X15" s="179">
        <f>'Podnik A'!X15+'Efektivita vs kompenzacie'!X8</f>
        <v>0</v>
      </c>
      <c r="Y15" s="179">
        <f>'Podnik A'!Y15+'Efektivita vs kompenzacie'!Y8</f>
        <v>0</v>
      </c>
      <c r="Z15" s="179">
        <f>'Podnik A'!Z15+'Efektivita vs kompenzacie'!Z8</f>
        <v>0</v>
      </c>
      <c r="AA15" s="179">
        <f>'Podnik A'!AA15+'Efektivita vs kompenzacie'!AA8</f>
        <v>55000</v>
      </c>
      <c r="AB15" s="179">
        <f>'Podnik A'!AB15+'Efektivita vs kompenzacie'!AB8</f>
        <v>40000</v>
      </c>
      <c r="AC15" s="179">
        <f>'Podnik A'!AC15+'Efektivita vs kompenzacie'!AC8</f>
        <v>20000</v>
      </c>
      <c r="AD15" s="179">
        <f>'Podnik A'!AD15+'Efektivita vs kompenzacie'!AD8</f>
        <v>0</v>
      </c>
      <c r="AE15" s="179">
        <f>'Podnik A'!AE15+'Efektivita vs kompenzacie'!AE8</f>
        <v>0</v>
      </c>
      <c r="AF15" s="179">
        <f>'Podnik A'!AF15+'Efektivita vs kompenzacie'!AF8</f>
        <v>0</v>
      </c>
      <c r="AG15" s="179">
        <f>'Podnik A'!AG15+'Efektivita vs kompenzacie'!AG8</f>
        <v>55000</v>
      </c>
      <c r="AH15" s="179">
        <f>'Podnik A'!AH15+'Efektivita vs kompenzacie'!AH8</f>
        <v>40000</v>
      </c>
      <c r="AI15" s="179">
        <f>'Podnik A'!AI15+'Efektivita vs kompenzacie'!AI8</f>
        <v>20000</v>
      </c>
      <c r="AJ15" s="179">
        <f>'Podnik A'!AJ15+'Efektivita vs kompenzacie'!AJ8</f>
        <v>0</v>
      </c>
      <c r="AK15" s="179">
        <f>'Podnik A'!AK15+'Efektivita vs kompenzacie'!AK8</f>
        <v>0</v>
      </c>
      <c r="AL15" s="179">
        <f>'Podnik A'!AL15+'Efektivita vs kompenzacie'!AL8</f>
        <v>0</v>
      </c>
      <c r="AM15" s="179">
        <f>'Podnik A'!AM15+'Efektivita vs kompenzacie'!AM8</f>
        <v>15000</v>
      </c>
      <c r="AN15" s="179">
        <f>'Podnik A'!AN15+'Efektivita vs kompenzacie'!AN8</f>
        <v>0</v>
      </c>
      <c r="AO15" s="179">
        <f>'Podnik A'!AO15+'Efektivita vs kompenzacie'!AO8</f>
        <v>0</v>
      </c>
      <c r="AP15" s="179">
        <f>'Podnik A'!AP15+'Efektivita vs kompenzacie'!AP8</f>
        <v>0</v>
      </c>
      <c r="AQ15" s="328"/>
    </row>
    <row r="16" spans="1:43" x14ac:dyDescent="0.25">
      <c r="A16" s="327">
        <v>4</v>
      </c>
      <c r="B16" s="178" t="s">
        <v>3</v>
      </c>
      <c r="C16" s="179">
        <f>'Podnik A'!C16+'Efektivita vs kompenzacie'!C9</f>
        <v>30000</v>
      </c>
      <c r="D16" s="179">
        <f>'Podnik A'!D16+'Efektivita vs kompenzacie'!D9</f>
        <v>0</v>
      </c>
      <c r="E16" s="179">
        <f>'Podnik A'!E16+'Efektivita vs kompenzacie'!E9</f>
        <v>0</v>
      </c>
      <c r="F16" s="179">
        <f>'Podnik A'!F16+'Efektivita vs kompenzacie'!F9</f>
        <v>0</v>
      </c>
      <c r="G16" s="179">
        <f>'Podnik A'!G16+'Efektivita vs kompenzacie'!G9</f>
        <v>10000</v>
      </c>
      <c r="H16" s="179">
        <f>'Podnik A'!H16+'Efektivita vs kompenzacie'!H9</f>
        <v>0</v>
      </c>
      <c r="I16" s="179">
        <f>'Podnik A'!I16+'Efektivita vs kompenzacie'!I9</f>
        <v>0</v>
      </c>
      <c r="J16" s="179">
        <f>'Podnik A'!J16+'Efektivita vs kompenzacie'!J9</f>
        <v>0</v>
      </c>
      <c r="K16" s="179">
        <f>'Podnik A'!K16+'Efektivita vs kompenzacie'!K9</f>
        <v>0</v>
      </c>
      <c r="L16" s="179">
        <f>'Podnik A'!L16+'Efektivita vs kompenzacie'!L9</f>
        <v>0</v>
      </c>
      <c r="M16" s="179">
        <f>'Podnik A'!M16+'Efektivita vs kompenzacie'!M9</f>
        <v>0</v>
      </c>
      <c r="N16" s="179">
        <f>'Podnik A'!N16+'Efektivita vs kompenzacie'!N9</f>
        <v>0</v>
      </c>
      <c r="O16" s="179">
        <f>'Podnik A'!O16+'Efektivita vs kompenzacie'!O9</f>
        <v>0</v>
      </c>
      <c r="P16" s="179">
        <f>'Podnik A'!P16+'Efektivita vs kompenzacie'!P9</f>
        <v>0</v>
      </c>
      <c r="Q16" s="179">
        <f>'Podnik A'!Q16+'Efektivita vs kompenzacie'!Q9</f>
        <v>0</v>
      </c>
      <c r="R16" s="179">
        <f>'Podnik A'!R16+'Efektivita vs kompenzacie'!R9</f>
        <v>0</v>
      </c>
      <c r="S16" s="179">
        <f>'Podnik A'!S16+'Efektivita vs kompenzacie'!S9</f>
        <v>0</v>
      </c>
      <c r="T16" s="179">
        <f>'Podnik A'!T16+'Efektivita vs kompenzacie'!T9</f>
        <v>0</v>
      </c>
      <c r="U16" s="179">
        <f>'Podnik A'!U16+'Efektivita vs kompenzacie'!U9</f>
        <v>0</v>
      </c>
      <c r="V16" s="179">
        <f>'Podnik A'!V16+'Efektivita vs kompenzacie'!V9</f>
        <v>0</v>
      </c>
      <c r="W16" s="179">
        <f>'Podnik A'!W16+'Efektivita vs kompenzacie'!W9</f>
        <v>0</v>
      </c>
      <c r="X16" s="179">
        <f>'Podnik A'!X16+'Efektivita vs kompenzacie'!X9</f>
        <v>0</v>
      </c>
      <c r="Y16" s="179">
        <f>'Podnik A'!Y16+'Efektivita vs kompenzacie'!Y9</f>
        <v>0</v>
      </c>
      <c r="Z16" s="179">
        <f>'Podnik A'!Z16+'Efektivita vs kompenzacie'!Z9</f>
        <v>0</v>
      </c>
      <c r="AA16" s="179">
        <f>'Podnik A'!AA16+'Efektivita vs kompenzacie'!AA9</f>
        <v>0</v>
      </c>
      <c r="AB16" s="179">
        <f>'Podnik A'!AB16+'Efektivita vs kompenzacie'!AB9</f>
        <v>0</v>
      </c>
      <c r="AC16" s="179">
        <f>'Podnik A'!AC16+'Efektivita vs kompenzacie'!AC9</f>
        <v>0</v>
      </c>
      <c r="AD16" s="179">
        <f>'Podnik A'!AD16+'Efektivita vs kompenzacie'!AD9</f>
        <v>0</v>
      </c>
      <c r="AE16" s="179">
        <f>'Podnik A'!AE16+'Efektivita vs kompenzacie'!AE9</f>
        <v>0</v>
      </c>
      <c r="AF16" s="179">
        <f>'Podnik A'!AF16+'Efektivita vs kompenzacie'!AF9</f>
        <v>0</v>
      </c>
      <c r="AG16" s="179">
        <f>'Podnik A'!AG16+'Efektivita vs kompenzacie'!AG9</f>
        <v>0</v>
      </c>
      <c r="AH16" s="179">
        <f>'Podnik A'!AH16+'Efektivita vs kompenzacie'!AH9</f>
        <v>0</v>
      </c>
      <c r="AI16" s="179">
        <f>'Podnik A'!AI16+'Efektivita vs kompenzacie'!AI9</f>
        <v>0</v>
      </c>
      <c r="AJ16" s="179">
        <f>'Podnik A'!AJ16+'Efektivita vs kompenzacie'!AJ9</f>
        <v>0</v>
      </c>
      <c r="AK16" s="179">
        <f>'Podnik A'!AK16+'Efektivita vs kompenzacie'!AK9</f>
        <v>0</v>
      </c>
      <c r="AL16" s="179">
        <f>'Podnik A'!AL16+'Efektivita vs kompenzacie'!AL9</f>
        <v>0</v>
      </c>
      <c r="AM16" s="179">
        <f>'Podnik A'!AM16+'Efektivita vs kompenzacie'!AM9</f>
        <v>0</v>
      </c>
      <c r="AN16" s="179">
        <f>'Podnik A'!AN16+'Efektivita vs kompenzacie'!AN9</f>
        <v>0</v>
      </c>
      <c r="AO16" s="179">
        <f>'Podnik A'!AO16+'Efektivita vs kompenzacie'!AO9</f>
        <v>0</v>
      </c>
      <c r="AP16" s="179">
        <f>'Podnik A'!AP16+'Efektivita vs kompenzacie'!AP9</f>
        <v>0</v>
      </c>
      <c r="AQ16" s="328"/>
    </row>
    <row r="17" spans="1:43" x14ac:dyDescent="0.25">
      <c r="A17" s="327">
        <v>5</v>
      </c>
      <c r="B17" s="178" t="s">
        <v>4</v>
      </c>
      <c r="C17" s="179">
        <f>'Podnik A'!C17+'Efektivita vs kompenzacie'!C10</f>
        <v>0</v>
      </c>
      <c r="D17" s="179">
        <f>'Podnik A'!D17+'Efektivita vs kompenzacie'!D10</f>
        <v>0</v>
      </c>
      <c r="E17" s="179">
        <f>'Podnik A'!E17+'Efektivita vs kompenzacie'!E10</f>
        <v>0</v>
      </c>
      <c r="F17" s="179">
        <f>'Podnik A'!F17+'Efektivita vs kompenzacie'!F10</f>
        <v>0</v>
      </c>
      <c r="G17" s="179">
        <f>'Podnik A'!G17+'Efektivita vs kompenzacie'!G10</f>
        <v>0</v>
      </c>
      <c r="H17" s="179">
        <f>'Podnik A'!H17+'Efektivita vs kompenzacie'!H10</f>
        <v>0</v>
      </c>
      <c r="I17" s="179">
        <f>'Podnik A'!I17+'Efektivita vs kompenzacie'!I10</f>
        <v>0</v>
      </c>
      <c r="J17" s="179">
        <f>'Podnik A'!J17+'Efektivita vs kompenzacie'!J10</f>
        <v>0</v>
      </c>
      <c r="K17" s="179">
        <f>'Podnik A'!K17+'Efektivita vs kompenzacie'!K10</f>
        <v>0</v>
      </c>
      <c r="L17" s="179">
        <f>'Podnik A'!L17+'Efektivita vs kompenzacie'!L10</f>
        <v>0</v>
      </c>
      <c r="M17" s="179">
        <f>'Podnik A'!M17+'Efektivita vs kompenzacie'!M10</f>
        <v>0</v>
      </c>
      <c r="N17" s="179">
        <f>'Podnik A'!N17+'Efektivita vs kompenzacie'!N10</f>
        <v>0</v>
      </c>
      <c r="O17" s="179">
        <f>'Podnik A'!O17+'Efektivita vs kompenzacie'!O10</f>
        <v>0</v>
      </c>
      <c r="P17" s="179">
        <f>'Podnik A'!P17+'Efektivita vs kompenzacie'!P10</f>
        <v>0</v>
      </c>
      <c r="Q17" s="179">
        <f>'Podnik A'!Q17+'Efektivita vs kompenzacie'!Q10</f>
        <v>0</v>
      </c>
      <c r="R17" s="179">
        <f>'Podnik A'!R17+'Efektivita vs kompenzacie'!R10</f>
        <v>0</v>
      </c>
      <c r="S17" s="179">
        <f>'Podnik A'!S17+'Efektivita vs kompenzacie'!S10</f>
        <v>0</v>
      </c>
      <c r="T17" s="179">
        <f>'Podnik A'!T17+'Efektivita vs kompenzacie'!T10</f>
        <v>0</v>
      </c>
      <c r="U17" s="179">
        <f>'Podnik A'!U17+'Efektivita vs kompenzacie'!U10</f>
        <v>0</v>
      </c>
      <c r="V17" s="179">
        <f>'Podnik A'!V17+'Efektivita vs kompenzacie'!V10</f>
        <v>0</v>
      </c>
      <c r="W17" s="179">
        <f>'Podnik A'!W17+'Efektivita vs kompenzacie'!W10</f>
        <v>0</v>
      </c>
      <c r="X17" s="179">
        <f>'Podnik A'!X17+'Efektivita vs kompenzacie'!X10</f>
        <v>0</v>
      </c>
      <c r="Y17" s="179">
        <f>'Podnik A'!Y17+'Efektivita vs kompenzacie'!Y10</f>
        <v>0</v>
      </c>
      <c r="Z17" s="179">
        <f>'Podnik A'!Z17+'Efektivita vs kompenzacie'!Z10</f>
        <v>0</v>
      </c>
      <c r="AA17" s="179">
        <f>'Podnik A'!AA17+'Efektivita vs kompenzacie'!AA10</f>
        <v>0</v>
      </c>
      <c r="AB17" s="179">
        <f>'Podnik A'!AB17+'Efektivita vs kompenzacie'!AB10</f>
        <v>0</v>
      </c>
      <c r="AC17" s="179">
        <f>'Podnik A'!AC17+'Efektivita vs kompenzacie'!AC10</f>
        <v>0</v>
      </c>
      <c r="AD17" s="179">
        <f>'Podnik A'!AD17+'Efektivita vs kompenzacie'!AD10</f>
        <v>0</v>
      </c>
      <c r="AE17" s="179">
        <f>'Podnik A'!AE17+'Efektivita vs kompenzacie'!AE10</f>
        <v>0</v>
      </c>
      <c r="AF17" s="179">
        <f>'Podnik A'!AF17+'Efektivita vs kompenzacie'!AF10</f>
        <v>0</v>
      </c>
      <c r="AG17" s="179">
        <f>'Podnik A'!AG17+'Efektivita vs kompenzacie'!AG10</f>
        <v>0</v>
      </c>
      <c r="AH17" s="179">
        <f>'Podnik A'!AH17+'Efektivita vs kompenzacie'!AH10</f>
        <v>0</v>
      </c>
      <c r="AI17" s="179">
        <f>'Podnik A'!AI17+'Efektivita vs kompenzacie'!AI10</f>
        <v>0</v>
      </c>
      <c r="AJ17" s="179">
        <f>'Podnik A'!AJ17+'Efektivita vs kompenzacie'!AJ10</f>
        <v>0</v>
      </c>
      <c r="AK17" s="179">
        <f>'Podnik A'!AK17+'Efektivita vs kompenzacie'!AK10</f>
        <v>0</v>
      </c>
      <c r="AL17" s="179">
        <f>'Podnik A'!AL17+'Efektivita vs kompenzacie'!AL10</f>
        <v>0</v>
      </c>
      <c r="AM17" s="179">
        <f>'Podnik A'!AM17+'Efektivita vs kompenzacie'!AM10</f>
        <v>0</v>
      </c>
      <c r="AN17" s="179">
        <f>'Podnik A'!AN17+'Efektivita vs kompenzacie'!AN10</f>
        <v>0</v>
      </c>
      <c r="AO17" s="179">
        <f>'Podnik A'!AO17+'Efektivita vs kompenzacie'!AO10</f>
        <v>0</v>
      </c>
      <c r="AP17" s="179">
        <f>'Podnik A'!AP17+'Efektivita vs kompenzacie'!AP10</f>
        <v>0</v>
      </c>
      <c r="AQ17" s="328"/>
    </row>
    <row r="18" spans="1:43" x14ac:dyDescent="0.25">
      <c r="A18" s="329"/>
      <c r="B18" s="189" t="s">
        <v>5</v>
      </c>
      <c r="C18" s="184">
        <f>SUM(C13:C17)</f>
        <v>225000</v>
      </c>
      <c r="D18" s="184">
        <f t="shared" ref="D18:AP18" si="1">SUM(D13:D17)</f>
        <v>0</v>
      </c>
      <c r="E18" s="184">
        <f t="shared" si="1"/>
        <v>0</v>
      </c>
      <c r="F18" s="184">
        <f t="shared" si="1"/>
        <v>0</v>
      </c>
      <c r="G18" s="184">
        <f t="shared" si="1"/>
        <v>10000</v>
      </c>
      <c r="H18" s="184">
        <f t="shared" si="1"/>
        <v>0</v>
      </c>
      <c r="I18" s="184">
        <f t="shared" si="1"/>
        <v>55000</v>
      </c>
      <c r="J18" s="184">
        <f t="shared" si="1"/>
        <v>40000</v>
      </c>
      <c r="K18" s="184">
        <f t="shared" si="1"/>
        <v>20000</v>
      </c>
      <c r="L18" s="184">
        <f t="shared" si="1"/>
        <v>0</v>
      </c>
      <c r="M18" s="184">
        <f t="shared" si="1"/>
        <v>0</v>
      </c>
      <c r="N18" s="184">
        <f t="shared" si="1"/>
        <v>0</v>
      </c>
      <c r="O18" s="184">
        <f t="shared" si="1"/>
        <v>55000</v>
      </c>
      <c r="P18" s="184">
        <f t="shared" si="1"/>
        <v>40000</v>
      </c>
      <c r="Q18" s="184">
        <f t="shared" si="1"/>
        <v>20000</v>
      </c>
      <c r="R18" s="184">
        <f t="shared" si="1"/>
        <v>0</v>
      </c>
      <c r="S18" s="184">
        <f t="shared" si="1"/>
        <v>0</v>
      </c>
      <c r="T18" s="184">
        <f t="shared" si="1"/>
        <v>0</v>
      </c>
      <c r="U18" s="184">
        <f t="shared" si="1"/>
        <v>55000</v>
      </c>
      <c r="V18" s="184">
        <f t="shared" si="1"/>
        <v>40000</v>
      </c>
      <c r="W18" s="184">
        <f t="shared" si="1"/>
        <v>20000</v>
      </c>
      <c r="X18" s="184">
        <f t="shared" si="1"/>
        <v>0</v>
      </c>
      <c r="Y18" s="184">
        <f t="shared" si="1"/>
        <v>0</v>
      </c>
      <c r="Z18" s="184">
        <f t="shared" si="1"/>
        <v>0</v>
      </c>
      <c r="AA18" s="184">
        <f t="shared" si="1"/>
        <v>55000</v>
      </c>
      <c r="AB18" s="184">
        <f t="shared" si="1"/>
        <v>40000</v>
      </c>
      <c r="AC18" s="184">
        <f t="shared" si="1"/>
        <v>20000</v>
      </c>
      <c r="AD18" s="184">
        <f t="shared" si="1"/>
        <v>0</v>
      </c>
      <c r="AE18" s="184">
        <f t="shared" si="1"/>
        <v>0</v>
      </c>
      <c r="AF18" s="184">
        <f t="shared" si="1"/>
        <v>0</v>
      </c>
      <c r="AG18" s="184">
        <f t="shared" si="1"/>
        <v>55000</v>
      </c>
      <c r="AH18" s="184">
        <f t="shared" si="1"/>
        <v>40000</v>
      </c>
      <c r="AI18" s="184">
        <f t="shared" si="1"/>
        <v>20000</v>
      </c>
      <c r="AJ18" s="184">
        <f t="shared" si="1"/>
        <v>0</v>
      </c>
      <c r="AK18" s="184">
        <f t="shared" si="1"/>
        <v>0</v>
      </c>
      <c r="AL18" s="184">
        <f t="shared" si="1"/>
        <v>0</v>
      </c>
      <c r="AM18" s="184">
        <f t="shared" si="1"/>
        <v>15000</v>
      </c>
      <c r="AN18" s="184">
        <f t="shared" si="1"/>
        <v>0</v>
      </c>
      <c r="AO18" s="184">
        <f t="shared" si="1"/>
        <v>0</v>
      </c>
      <c r="AP18" s="184">
        <f t="shared" si="1"/>
        <v>0</v>
      </c>
      <c r="AQ18" s="330">
        <v>0</v>
      </c>
    </row>
    <row r="19" spans="1:43" x14ac:dyDescent="0.25">
      <c r="A19" s="327">
        <v>6</v>
      </c>
      <c r="B19" s="178" t="s">
        <v>6</v>
      </c>
      <c r="C19" s="179">
        <f>'Podnik A'!C19+'Efektivita vs kompenzacie'!C12</f>
        <v>0</v>
      </c>
      <c r="D19" s="179">
        <f>'Podnik A'!D19+'Efektivita vs kompenzacie'!D12</f>
        <v>0</v>
      </c>
      <c r="E19" s="179">
        <f>'Podnik A'!E19+'Efektivita vs kompenzacie'!E12</f>
        <v>0</v>
      </c>
      <c r="F19" s="179">
        <f>'Podnik A'!F19+'Efektivita vs kompenzacie'!F12</f>
        <v>0</v>
      </c>
      <c r="G19" s="179">
        <f>'Podnik A'!G19+'Efektivita vs kompenzacie'!G12</f>
        <v>0</v>
      </c>
      <c r="H19" s="179">
        <f>'Podnik A'!H19+'Efektivita vs kompenzacie'!H12</f>
        <v>0</v>
      </c>
      <c r="I19" s="179">
        <f>'Podnik A'!I19+'Efektivita vs kompenzacie'!I12</f>
        <v>0</v>
      </c>
      <c r="J19" s="179">
        <f>'Podnik A'!J19+'Efektivita vs kompenzacie'!J12</f>
        <v>0</v>
      </c>
      <c r="K19" s="179">
        <f>'Podnik A'!K19+'Efektivita vs kompenzacie'!K12</f>
        <v>0</v>
      </c>
      <c r="L19" s="179">
        <f>'Podnik A'!L19+'Efektivita vs kompenzacie'!L12</f>
        <v>0</v>
      </c>
      <c r="M19" s="179">
        <f>'Podnik A'!M19+'Efektivita vs kompenzacie'!M12</f>
        <v>0</v>
      </c>
      <c r="N19" s="179">
        <f>'Podnik A'!N19+'Efektivita vs kompenzacie'!N12</f>
        <v>0</v>
      </c>
      <c r="O19" s="179">
        <f>'Podnik A'!O19+'Efektivita vs kompenzacie'!O12</f>
        <v>0</v>
      </c>
      <c r="P19" s="179">
        <f>'Podnik A'!P19+'Efektivita vs kompenzacie'!P12</f>
        <v>0</v>
      </c>
      <c r="Q19" s="179">
        <f>'Podnik A'!Q19+'Efektivita vs kompenzacie'!Q12</f>
        <v>0</v>
      </c>
      <c r="R19" s="179">
        <f>'Podnik A'!R19+'Efektivita vs kompenzacie'!R12</f>
        <v>0</v>
      </c>
      <c r="S19" s="179">
        <f>'Podnik A'!S19+'Efektivita vs kompenzacie'!S12</f>
        <v>0</v>
      </c>
      <c r="T19" s="179">
        <f>'Podnik A'!T19+'Efektivita vs kompenzacie'!T12</f>
        <v>0</v>
      </c>
      <c r="U19" s="179">
        <f>'Podnik A'!U19+'Efektivita vs kompenzacie'!U12</f>
        <v>0</v>
      </c>
      <c r="V19" s="179">
        <f>'Podnik A'!V19+'Efektivita vs kompenzacie'!V12</f>
        <v>0</v>
      </c>
      <c r="W19" s="179">
        <f>'Podnik A'!W19+'Efektivita vs kompenzacie'!W12</f>
        <v>0</v>
      </c>
      <c r="X19" s="179">
        <f>'Podnik A'!X19+'Efektivita vs kompenzacie'!X12</f>
        <v>0</v>
      </c>
      <c r="Y19" s="179">
        <f>'Podnik A'!Y19+'Efektivita vs kompenzacie'!Y12</f>
        <v>0</v>
      </c>
      <c r="Z19" s="179">
        <f>'Podnik A'!Z19+'Efektivita vs kompenzacie'!Z12</f>
        <v>0</v>
      </c>
      <c r="AA19" s="179">
        <f>'Podnik A'!AA19+'Efektivita vs kompenzacie'!AA12</f>
        <v>0</v>
      </c>
      <c r="AB19" s="179">
        <f>'Podnik A'!AB19+'Efektivita vs kompenzacie'!AB12</f>
        <v>0</v>
      </c>
      <c r="AC19" s="179">
        <f>'Podnik A'!AC19+'Efektivita vs kompenzacie'!AC12</f>
        <v>0</v>
      </c>
      <c r="AD19" s="179">
        <f>'Podnik A'!AD19+'Efektivita vs kompenzacie'!AD12</f>
        <v>0</v>
      </c>
      <c r="AE19" s="179">
        <f>'Podnik A'!AE19+'Efektivita vs kompenzacie'!AE12</f>
        <v>0</v>
      </c>
      <c r="AF19" s="179">
        <f>'Podnik A'!AF19+'Efektivita vs kompenzacie'!AF12</f>
        <v>0</v>
      </c>
      <c r="AG19" s="179">
        <f>'Podnik A'!AG19+'Efektivita vs kompenzacie'!AG12</f>
        <v>0</v>
      </c>
      <c r="AH19" s="179">
        <f>'Podnik A'!AH19+'Efektivita vs kompenzacie'!AH12</f>
        <v>0</v>
      </c>
      <c r="AI19" s="179">
        <f>'Podnik A'!AI19+'Efektivita vs kompenzacie'!AI12</f>
        <v>0</v>
      </c>
      <c r="AJ19" s="179">
        <f>'Podnik A'!AJ19+'Efektivita vs kompenzacie'!AJ12</f>
        <v>0</v>
      </c>
      <c r="AK19" s="179">
        <f>'Podnik A'!AK19+'Efektivita vs kompenzacie'!AK12</f>
        <v>0</v>
      </c>
      <c r="AL19" s="179">
        <f>'Podnik A'!AL19+'Efektivita vs kompenzacie'!AL12</f>
        <v>0</v>
      </c>
      <c r="AM19" s="179">
        <f>'Podnik A'!AM19+'Efektivita vs kompenzacie'!AM12</f>
        <v>0</v>
      </c>
      <c r="AN19" s="179">
        <f>'Podnik A'!AN19+'Efektivita vs kompenzacie'!AN12</f>
        <v>0</v>
      </c>
      <c r="AO19" s="179">
        <f>'Podnik A'!AO19+'Efektivita vs kompenzacie'!AO12</f>
        <v>0</v>
      </c>
      <c r="AP19" s="179">
        <f>'Podnik A'!AP19+'Efektivita vs kompenzacie'!AP12</f>
        <v>0</v>
      </c>
      <c r="AQ19" s="331">
        <f>'Podnik A'!AQ19+'Efektivita vs kompenzacie'!AQ12</f>
        <v>0</v>
      </c>
    </row>
    <row r="20" spans="1:43" x14ac:dyDescent="0.25">
      <c r="A20" s="327">
        <v>7</v>
      </c>
      <c r="B20" s="178" t="s">
        <v>7</v>
      </c>
      <c r="C20" s="179">
        <f>'Podnik A'!C20+'Efektivita vs kompenzacie'!C13</f>
        <v>0</v>
      </c>
      <c r="D20" s="179">
        <f>'Podnik A'!D20+'Efektivita vs kompenzacie'!D13</f>
        <v>0</v>
      </c>
      <c r="E20" s="179">
        <f>'Podnik A'!E20+'Efektivita vs kompenzacie'!E13</f>
        <v>0</v>
      </c>
      <c r="F20" s="179">
        <f>'Podnik A'!F20+'Efektivita vs kompenzacie'!F13</f>
        <v>0</v>
      </c>
      <c r="G20" s="179">
        <f>'Podnik A'!G20+'Efektivita vs kompenzacie'!G13</f>
        <v>0</v>
      </c>
      <c r="H20" s="179">
        <f>'Podnik A'!H20+'Efektivita vs kompenzacie'!H13</f>
        <v>0</v>
      </c>
      <c r="I20" s="179">
        <f>'Podnik A'!I20+'Efektivita vs kompenzacie'!I13</f>
        <v>0</v>
      </c>
      <c r="J20" s="179">
        <f>'Podnik A'!J20+'Efektivita vs kompenzacie'!J13</f>
        <v>0</v>
      </c>
      <c r="K20" s="179">
        <f>'Podnik A'!K20+'Efektivita vs kompenzacie'!K13</f>
        <v>0</v>
      </c>
      <c r="L20" s="179">
        <f>'Podnik A'!L20+'Efektivita vs kompenzacie'!L13</f>
        <v>0</v>
      </c>
      <c r="M20" s="179">
        <f>'Podnik A'!M20+'Efektivita vs kompenzacie'!M13</f>
        <v>0</v>
      </c>
      <c r="N20" s="179">
        <f>'Podnik A'!N20+'Efektivita vs kompenzacie'!N13</f>
        <v>0</v>
      </c>
      <c r="O20" s="179">
        <f>'Podnik A'!O20+'Efektivita vs kompenzacie'!O13</f>
        <v>0</v>
      </c>
      <c r="P20" s="179">
        <f>'Podnik A'!P20+'Efektivita vs kompenzacie'!P13</f>
        <v>0</v>
      </c>
      <c r="Q20" s="179">
        <f>'Podnik A'!Q20+'Efektivita vs kompenzacie'!Q13</f>
        <v>0</v>
      </c>
      <c r="R20" s="179">
        <f>'Podnik A'!R20+'Efektivita vs kompenzacie'!R13</f>
        <v>0</v>
      </c>
      <c r="S20" s="179">
        <f>'Podnik A'!S20+'Efektivita vs kompenzacie'!S13</f>
        <v>0</v>
      </c>
      <c r="T20" s="179">
        <f>'Podnik A'!T20+'Efektivita vs kompenzacie'!T13</f>
        <v>0</v>
      </c>
      <c r="U20" s="179">
        <f>'Podnik A'!U20+'Efektivita vs kompenzacie'!U13</f>
        <v>0</v>
      </c>
      <c r="V20" s="179">
        <f>'Podnik A'!V20+'Efektivita vs kompenzacie'!V13</f>
        <v>0</v>
      </c>
      <c r="W20" s="179">
        <f>'Podnik A'!W20+'Efektivita vs kompenzacie'!W13</f>
        <v>0</v>
      </c>
      <c r="X20" s="179">
        <f>'Podnik A'!X20+'Efektivita vs kompenzacie'!X13</f>
        <v>0</v>
      </c>
      <c r="Y20" s="179">
        <f>'Podnik A'!Y20+'Efektivita vs kompenzacie'!Y13</f>
        <v>0</v>
      </c>
      <c r="Z20" s="179">
        <f>'Podnik A'!Z20+'Efektivita vs kompenzacie'!Z13</f>
        <v>0</v>
      </c>
      <c r="AA20" s="179">
        <f>'Podnik A'!AA20+'Efektivita vs kompenzacie'!AA13</f>
        <v>0</v>
      </c>
      <c r="AB20" s="179">
        <f>'Podnik A'!AB20+'Efektivita vs kompenzacie'!AB13</f>
        <v>0</v>
      </c>
      <c r="AC20" s="179">
        <f>'Podnik A'!AC20+'Efektivita vs kompenzacie'!AC13</f>
        <v>0</v>
      </c>
      <c r="AD20" s="179">
        <f>'Podnik A'!AD20+'Efektivita vs kompenzacie'!AD13</f>
        <v>0</v>
      </c>
      <c r="AE20" s="179">
        <f>'Podnik A'!AE20+'Efektivita vs kompenzacie'!AE13</f>
        <v>0</v>
      </c>
      <c r="AF20" s="179">
        <f>'Podnik A'!AF20+'Efektivita vs kompenzacie'!AF13</f>
        <v>0</v>
      </c>
      <c r="AG20" s="179">
        <f>'Podnik A'!AG20+'Efektivita vs kompenzacie'!AG13</f>
        <v>0</v>
      </c>
      <c r="AH20" s="179">
        <f>'Podnik A'!AH20+'Efektivita vs kompenzacie'!AH13</f>
        <v>0</v>
      </c>
      <c r="AI20" s="179">
        <f>'Podnik A'!AI20+'Efektivita vs kompenzacie'!AI13</f>
        <v>0</v>
      </c>
      <c r="AJ20" s="179">
        <f>'Podnik A'!AJ20+'Efektivita vs kompenzacie'!AJ13</f>
        <v>0</v>
      </c>
      <c r="AK20" s="179">
        <f>'Podnik A'!AK20+'Efektivita vs kompenzacie'!AK13</f>
        <v>0</v>
      </c>
      <c r="AL20" s="179">
        <f>'Podnik A'!AL20+'Efektivita vs kompenzacie'!AL13</f>
        <v>0</v>
      </c>
      <c r="AM20" s="179">
        <f>'Podnik A'!AM20+'Efektivita vs kompenzacie'!AM13</f>
        <v>0</v>
      </c>
      <c r="AN20" s="179">
        <f>'Podnik A'!AN20+'Efektivita vs kompenzacie'!AN13</f>
        <v>0</v>
      </c>
      <c r="AO20" s="179">
        <f>'Podnik A'!AO20+'Efektivita vs kompenzacie'!AO13</f>
        <v>0</v>
      </c>
      <c r="AP20" s="179">
        <f>'Podnik A'!AP20+'Efektivita vs kompenzacie'!AP13</f>
        <v>0</v>
      </c>
      <c r="AQ20" s="331">
        <f>'Podnik A'!AQ20+'Efektivita vs kompenzacie'!AQ13</f>
        <v>0</v>
      </c>
    </row>
    <row r="21" spans="1:43" x14ac:dyDescent="0.25">
      <c r="A21" s="327">
        <v>8</v>
      </c>
      <c r="B21" s="178" t="s">
        <v>8</v>
      </c>
      <c r="C21" s="179">
        <f>'Podnik A'!C21+'Efektivita vs kompenzacie'!C14</f>
        <v>0</v>
      </c>
      <c r="D21" s="179">
        <f>'Podnik A'!D21+'Efektivita vs kompenzacie'!D14</f>
        <v>0</v>
      </c>
      <c r="E21" s="179">
        <f>'Podnik A'!E21+'Efektivita vs kompenzacie'!E14</f>
        <v>0</v>
      </c>
      <c r="F21" s="179">
        <f>'Podnik A'!F21+'Efektivita vs kompenzacie'!F14</f>
        <v>0</v>
      </c>
      <c r="G21" s="179">
        <f>'Podnik A'!G21+'Efektivita vs kompenzacie'!G14</f>
        <v>0</v>
      </c>
      <c r="H21" s="179">
        <f>'Podnik A'!H21+'Efektivita vs kompenzacie'!H14</f>
        <v>0</v>
      </c>
      <c r="I21" s="179">
        <f>'Podnik A'!I21+'Efektivita vs kompenzacie'!I14</f>
        <v>0</v>
      </c>
      <c r="J21" s="179">
        <f>'Podnik A'!J21+'Efektivita vs kompenzacie'!J14</f>
        <v>0</v>
      </c>
      <c r="K21" s="179">
        <f>'Podnik A'!K21+'Efektivita vs kompenzacie'!K14</f>
        <v>0</v>
      </c>
      <c r="L21" s="179">
        <f>'Podnik A'!L21+'Efektivita vs kompenzacie'!L14</f>
        <v>0</v>
      </c>
      <c r="M21" s="179">
        <f>'Podnik A'!M21+'Efektivita vs kompenzacie'!M14</f>
        <v>0</v>
      </c>
      <c r="N21" s="179">
        <f>'Podnik A'!N21+'Efektivita vs kompenzacie'!N14</f>
        <v>0</v>
      </c>
      <c r="O21" s="179">
        <f>'Podnik A'!O21+'Efektivita vs kompenzacie'!O14</f>
        <v>0</v>
      </c>
      <c r="P21" s="179">
        <f>'Podnik A'!P21+'Efektivita vs kompenzacie'!P14</f>
        <v>0</v>
      </c>
      <c r="Q21" s="179">
        <f>'Podnik A'!Q21+'Efektivita vs kompenzacie'!Q14</f>
        <v>0</v>
      </c>
      <c r="R21" s="179">
        <f>'Podnik A'!R21+'Efektivita vs kompenzacie'!R14</f>
        <v>0</v>
      </c>
      <c r="S21" s="179">
        <f>'Podnik A'!S21+'Efektivita vs kompenzacie'!S14</f>
        <v>0</v>
      </c>
      <c r="T21" s="179">
        <f>'Podnik A'!T21+'Efektivita vs kompenzacie'!T14</f>
        <v>0</v>
      </c>
      <c r="U21" s="179">
        <f>'Podnik A'!U21+'Efektivita vs kompenzacie'!U14</f>
        <v>0</v>
      </c>
      <c r="V21" s="179">
        <f>'Podnik A'!V21+'Efektivita vs kompenzacie'!V14</f>
        <v>0</v>
      </c>
      <c r="W21" s="179">
        <f>'Podnik A'!W21+'Efektivita vs kompenzacie'!W14</f>
        <v>0</v>
      </c>
      <c r="X21" s="179">
        <f>'Podnik A'!X21+'Efektivita vs kompenzacie'!X14</f>
        <v>0</v>
      </c>
      <c r="Y21" s="179">
        <f>'Podnik A'!Y21+'Efektivita vs kompenzacie'!Y14</f>
        <v>0</v>
      </c>
      <c r="Z21" s="179">
        <f>'Podnik A'!Z21+'Efektivita vs kompenzacie'!Z14</f>
        <v>0</v>
      </c>
      <c r="AA21" s="179">
        <f>'Podnik A'!AA21+'Efektivita vs kompenzacie'!AA14</f>
        <v>0</v>
      </c>
      <c r="AB21" s="179">
        <f>'Podnik A'!AB21+'Efektivita vs kompenzacie'!AB14</f>
        <v>0</v>
      </c>
      <c r="AC21" s="179">
        <f>'Podnik A'!AC21+'Efektivita vs kompenzacie'!AC14</f>
        <v>0</v>
      </c>
      <c r="AD21" s="179">
        <f>'Podnik A'!AD21+'Efektivita vs kompenzacie'!AD14</f>
        <v>0</v>
      </c>
      <c r="AE21" s="179">
        <f>'Podnik A'!AE21+'Efektivita vs kompenzacie'!AE14</f>
        <v>0</v>
      </c>
      <c r="AF21" s="179">
        <f>'Podnik A'!AF21+'Efektivita vs kompenzacie'!AF14</f>
        <v>0</v>
      </c>
      <c r="AG21" s="179">
        <f>'Podnik A'!AG21+'Efektivita vs kompenzacie'!AG14</f>
        <v>0</v>
      </c>
      <c r="AH21" s="179">
        <f>'Podnik A'!AH21+'Efektivita vs kompenzacie'!AH14</f>
        <v>0</v>
      </c>
      <c r="AI21" s="179">
        <f>'Podnik A'!AI21+'Efektivita vs kompenzacie'!AI14</f>
        <v>0</v>
      </c>
      <c r="AJ21" s="179">
        <f>'Podnik A'!AJ21+'Efektivita vs kompenzacie'!AJ14</f>
        <v>0</v>
      </c>
      <c r="AK21" s="179">
        <f>'Podnik A'!AK21+'Efektivita vs kompenzacie'!AK14</f>
        <v>0</v>
      </c>
      <c r="AL21" s="179">
        <f>'Podnik A'!AL21+'Efektivita vs kompenzacie'!AL14</f>
        <v>0</v>
      </c>
      <c r="AM21" s="179">
        <f>'Podnik A'!AM21+'Efektivita vs kompenzacie'!AM14</f>
        <v>0</v>
      </c>
      <c r="AN21" s="179">
        <f>'Podnik A'!AN21+'Efektivita vs kompenzacie'!AN14</f>
        <v>0</v>
      </c>
      <c r="AO21" s="179">
        <f>'Podnik A'!AO21+'Efektivita vs kompenzacie'!AO14</f>
        <v>0</v>
      </c>
      <c r="AP21" s="179">
        <f>'Podnik A'!AP21+'Efektivita vs kompenzacie'!AP14</f>
        <v>0</v>
      </c>
      <c r="AQ21" s="331">
        <f>'Podnik A'!AQ21+'Efektivita vs kompenzacie'!AQ14</f>
        <v>0</v>
      </c>
    </row>
    <row r="22" spans="1:43" x14ac:dyDescent="0.25">
      <c r="A22" s="329"/>
      <c r="B22" s="189" t="s">
        <v>9</v>
      </c>
      <c r="C22" s="184">
        <f>SUM(C19:C21)</f>
        <v>0</v>
      </c>
      <c r="D22" s="184">
        <f t="shared" ref="D22:AP22" si="2">SUM(D19:D21)</f>
        <v>0</v>
      </c>
      <c r="E22" s="184">
        <f t="shared" si="2"/>
        <v>0</v>
      </c>
      <c r="F22" s="184">
        <f t="shared" si="2"/>
        <v>0</v>
      </c>
      <c r="G22" s="184">
        <f t="shared" si="2"/>
        <v>0</v>
      </c>
      <c r="H22" s="184">
        <f t="shared" si="2"/>
        <v>0</v>
      </c>
      <c r="I22" s="184">
        <f t="shared" si="2"/>
        <v>0</v>
      </c>
      <c r="J22" s="184">
        <f t="shared" si="2"/>
        <v>0</v>
      </c>
      <c r="K22" s="184">
        <f t="shared" si="2"/>
        <v>0</v>
      </c>
      <c r="L22" s="184">
        <f t="shared" si="2"/>
        <v>0</v>
      </c>
      <c r="M22" s="184">
        <f t="shared" si="2"/>
        <v>0</v>
      </c>
      <c r="N22" s="184">
        <f t="shared" si="2"/>
        <v>0</v>
      </c>
      <c r="O22" s="184">
        <f t="shared" si="2"/>
        <v>0</v>
      </c>
      <c r="P22" s="184">
        <f t="shared" si="2"/>
        <v>0</v>
      </c>
      <c r="Q22" s="184">
        <f t="shared" si="2"/>
        <v>0</v>
      </c>
      <c r="R22" s="184">
        <f t="shared" si="2"/>
        <v>0</v>
      </c>
      <c r="S22" s="184">
        <f t="shared" si="2"/>
        <v>0</v>
      </c>
      <c r="T22" s="184">
        <f t="shared" si="2"/>
        <v>0</v>
      </c>
      <c r="U22" s="184">
        <f t="shared" si="2"/>
        <v>0</v>
      </c>
      <c r="V22" s="184">
        <f t="shared" si="2"/>
        <v>0</v>
      </c>
      <c r="W22" s="184">
        <f t="shared" si="2"/>
        <v>0</v>
      </c>
      <c r="X22" s="184">
        <f t="shared" si="2"/>
        <v>0</v>
      </c>
      <c r="Y22" s="184">
        <f t="shared" si="2"/>
        <v>0</v>
      </c>
      <c r="Z22" s="184">
        <f t="shared" si="2"/>
        <v>0</v>
      </c>
      <c r="AA22" s="184">
        <f t="shared" si="2"/>
        <v>0</v>
      </c>
      <c r="AB22" s="184">
        <f t="shared" si="2"/>
        <v>0</v>
      </c>
      <c r="AC22" s="184">
        <f t="shared" si="2"/>
        <v>0</v>
      </c>
      <c r="AD22" s="184">
        <f t="shared" si="2"/>
        <v>0</v>
      </c>
      <c r="AE22" s="184">
        <f t="shared" si="2"/>
        <v>0</v>
      </c>
      <c r="AF22" s="184">
        <f t="shared" si="2"/>
        <v>0</v>
      </c>
      <c r="AG22" s="184">
        <f t="shared" si="2"/>
        <v>0</v>
      </c>
      <c r="AH22" s="184">
        <f t="shared" si="2"/>
        <v>0</v>
      </c>
      <c r="AI22" s="184">
        <f t="shared" si="2"/>
        <v>0</v>
      </c>
      <c r="AJ22" s="184">
        <f t="shared" si="2"/>
        <v>0</v>
      </c>
      <c r="AK22" s="184">
        <f t="shared" si="2"/>
        <v>0</v>
      </c>
      <c r="AL22" s="184">
        <f t="shared" si="2"/>
        <v>0</v>
      </c>
      <c r="AM22" s="184">
        <f t="shared" si="2"/>
        <v>0</v>
      </c>
      <c r="AN22" s="184">
        <f t="shared" si="2"/>
        <v>0</v>
      </c>
      <c r="AO22" s="184">
        <f t="shared" si="2"/>
        <v>0</v>
      </c>
      <c r="AP22" s="184">
        <f t="shared" si="2"/>
        <v>0</v>
      </c>
      <c r="AQ22" s="330">
        <v>0</v>
      </c>
    </row>
    <row r="23" spans="1:43" x14ac:dyDescent="0.25">
      <c r="A23" s="332"/>
      <c r="B23" s="190" t="s">
        <v>10</v>
      </c>
      <c r="C23" s="186">
        <f>SUM(C22,C18)</f>
        <v>225000</v>
      </c>
      <c r="D23" s="186">
        <f t="shared" ref="D23:AP23" si="3">SUM(D22,D18)</f>
        <v>0</v>
      </c>
      <c r="E23" s="186">
        <f t="shared" si="3"/>
        <v>0</v>
      </c>
      <c r="F23" s="186">
        <f t="shared" si="3"/>
        <v>0</v>
      </c>
      <c r="G23" s="186">
        <f t="shared" si="3"/>
        <v>10000</v>
      </c>
      <c r="H23" s="186">
        <f t="shared" si="3"/>
        <v>0</v>
      </c>
      <c r="I23" s="186">
        <f t="shared" si="3"/>
        <v>55000</v>
      </c>
      <c r="J23" s="186">
        <f t="shared" si="3"/>
        <v>40000</v>
      </c>
      <c r="K23" s="186">
        <f t="shared" si="3"/>
        <v>20000</v>
      </c>
      <c r="L23" s="186">
        <f t="shared" si="3"/>
        <v>0</v>
      </c>
      <c r="M23" s="186">
        <f t="shared" si="3"/>
        <v>0</v>
      </c>
      <c r="N23" s="186">
        <f t="shared" si="3"/>
        <v>0</v>
      </c>
      <c r="O23" s="186">
        <f t="shared" si="3"/>
        <v>55000</v>
      </c>
      <c r="P23" s="186">
        <f t="shared" si="3"/>
        <v>40000</v>
      </c>
      <c r="Q23" s="186">
        <f t="shared" si="3"/>
        <v>20000</v>
      </c>
      <c r="R23" s="186">
        <f t="shared" si="3"/>
        <v>0</v>
      </c>
      <c r="S23" s="186">
        <f t="shared" si="3"/>
        <v>0</v>
      </c>
      <c r="T23" s="186">
        <f t="shared" si="3"/>
        <v>0</v>
      </c>
      <c r="U23" s="186">
        <f t="shared" si="3"/>
        <v>55000</v>
      </c>
      <c r="V23" s="186">
        <f t="shared" si="3"/>
        <v>40000</v>
      </c>
      <c r="W23" s="186">
        <f t="shared" si="3"/>
        <v>20000</v>
      </c>
      <c r="X23" s="186">
        <f t="shared" si="3"/>
        <v>0</v>
      </c>
      <c r="Y23" s="186">
        <f t="shared" si="3"/>
        <v>0</v>
      </c>
      <c r="Z23" s="186">
        <f t="shared" si="3"/>
        <v>0</v>
      </c>
      <c r="AA23" s="186">
        <f t="shared" si="3"/>
        <v>55000</v>
      </c>
      <c r="AB23" s="186">
        <f t="shared" si="3"/>
        <v>40000</v>
      </c>
      <c r="AC23" s="186">
        <f t="shared" si="3"/>
        <v>20000</v>
      </c>
      <c r="AD23" s="186">
        <f t="shared" si="3"/>
        <v>0</v>
      </c>
      <c r="AE23" s="186">
        <f t="shared" si="3"/>
        <v>0</v>
      </c>
      <c r="AF23" s="186">
        <f t="shared" si="3"/>
        <v>0</v>
      </c>
      <c r="AG23" s="186">
        <f t="shared" si="3"/>
        <v>55000</v>
      </c>
      <c r="AH23" s="186">
        <f t="shared" si="3"/>
        <v>40000</v>
      </c>
      <c r="AI23" s="186">
        <f t="shared" si="3"/>
        <v>20000</v>
      </c>
      <c r="AJ23" s="186">
        <f t="shared" si="3"/>
        <v>0</v>
      </c>
      <c r="AK23" s="186">
        <f t="shared" si="3"/>
        <v>0</v>
      </c>
      <c r="AL23" s="186">
        <f t="shared" si="3"/>
        <v>0</v>
      </c>
      <c r="AM23" s="186">
        <f t="shared" si="3"/>
        <v>15000</v>
      </c>
      <c r="AN23" s="186">
        <f t="shared" si="3"/>
        <v>0</v>
      </c>
      <c r="AO23" s="186">
        <f t="shared" si="3"/>
        <v>0</v>
      </c>
      <c r="AP23" s="186">
        <f t="shared" si="3"/>
        <v>0</v>
      </c>
      <c r="AQ23" s="333">
        <v>0</v>
      </c>
    </row>
    <row r="24" spans="1:43" x14ac:dyDescent="0.25">
      <c r="A24" s="33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325"/>
    </row>
    <row r="25" spans="1:43" x14ac:dyDescent="0.25">
      <c r="A25" s="33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325"/>
    </row>
    <row r="26" spans="1:43" ht="15.75" thickBot="1" x14ac:dyDescent="0.3">
      <c r="A26" s="334"/>
      <c r="B26" s="194" t="s">
        <v>20</v>
      </c>
      <c r="C26" s="194">
        <f>$C$6</f>
        <v>2020</v>
      </c>
      <c r="D26" s="194">
        <f>C26+1</f>
        <v>2021</v>
      </c>
      <c r="E26" s="194">
        <f t="shared" ref="E26:AP26" si="4">D26+1</f>
        <v>2022</v>
      </c>
      <c r="F26" s="194">
        <f t="shared" si="4"/>
        <v>2023</v>
      </c>
      <c r="G26" s="194">
        <f t="shared" si="4"/>
        <v>2024</v>
      </c>
      <c r="H26" s="194">
        <f t="shared" si="4"/>
        <v>2025</v>
      </c>
      <c r="I26" s="194">
        <f t="shared" si="4"/>
        <v>2026</v>
      </c>
      <c r="J26" s="194">
        <f t="shared" si="4"/>
        <v>2027</v>
      </c>
      <c r="K26" s="194">
        <f t="shared" si="4"/>
        <v>2028</v>
      </c>
      <c r="L26" s="194">
        <f t="shared" si="4"/>
        <v>2029</v>
      </c>
      <c r="M26" s="194">
        <f t="shared" si="4"/>
        <v>2030</v>
      </c>
      <c r="N26" s="194">
        <f t="shared" si="4"/>
        <v>2031</v>
      </c>
      <c r="O26" s="194">
        <f t="shared" si="4"/>
        <v>2032</v>
      </c>
      <c r="P26" s="194">
        <f t="shared" si="4"/>
        <v>2033</v>
      </c>
      <c r="Q26" s="194">
        <f t="shared" si="4"/>
        <v>2034</v>
      </c>
      <c r="R26" s="194">
        <f t="shared" si="4"/>
        <v>2035</v>
      </c>
      <c r="S26" s="194">
        <f t="shared" si="4"/>
        <v>2036</v>
      </c>
      <c r="T26" s="194">
        <f t="shared" si="4"/>
        <v>2037</v>
      </c>
      <c r="U26" s="194">
        <f t="shared" si="4"/>
        <v>2038</v>
      </c>
      <c r="V26" s="194">
        <f t="shared" si="4"/>
        <v>2039</v>
      </c>
      <c r="W26" s="194">
        <f t="shared" si="4"/>
        <v>2040</v>
      </c>
      <c r="X26" s="194">
        <f t="shared" si="4"/>
        <v>2041</v>
      </c>
      <c r="Y26" s="194">
        <f t="shared" si="4"/>
        <v>2042</v>
      </c>
      <c r="Z26" s="194">
        <f t="shared" si="4"/>
        <v>2043</v>
      </c>
      <c r="AA26" s="194">
        <f t="shared" si="4"/>
        <v>2044</v>
      </c>
      <c r="AB26" s="194">
        <f t="shared" si="4"/>
        <v>2045</v>
      </c>
      <c r="AC26" s="194">
        <f t="shared" si="4"/>
        <v>2046</v>
      </c>
      <c r="AD26" s="194">
        <f t="shared" si="4"/>
        <v>2047</v>
      </c>
      <c r="AE26" s="194">
        <f t="shared" si="4"/>
        <v>2048</v>
      </c>
      <c r="AF26" s="194">
        <f t="shared" si="4"/>
        <v>2049</v>
      </c>
      <c r="AG26" s="194">
        <f t="shared" si="4"/>
        <v>2050</v>
      </c>
      <c r="AH26" s="194">
        <f t="shared" si="4"/>
        <v>2051</v>
      </c>
      <c r="AI26" s="194">
        <f t="shared" si="4"/>
        <v>2052</v>
      </c>
      <c r="AJ26" s="194">
        <f t="shared" si="4"/>
        <v>2053</v>
      </c>
      <c r="AK26" s="194">
        <f t="shared" si="4"/>
        <v>2054</v>
      </c>
      <c r="AL26" s="194">
        <f t="shared" si="4"/>
        <v>2055</v>
      </c>
      <c r="AM26" s="194">
        <f t="shared" si="4"/>
        <v>2056</v>
      </c>
      <c r="AN26" s="194">
        <f t="shared" si="4"/>
        <v>2057</v>
      </c>
      <c r="AO26" s="194">
        <f t="shared" si="4"/>
        <v>2058</v>
      </c>
      <c r="AP26" s="194">
        <f t="shared" si="4"/>
        <v>2059</v>
      </c>
      <c r="AQ26" s="325"/>
    </row>
    <row r="27" spans="1:43" x14ac:dyDescent="0.25">
      <c r="A27" s="307"/>
      <c r="B27" s="3" t="s">
        <v>128</v>
      </c>
      <c r="C27" s="3">
        <v>1</v>
      </c>
      <c r="D27" s="3">
        <v>2</v>
      </c>
      <c r="E27" s="3">
        <v>3</v>
      </c>
      <c r="F27" s="3">
        <v>4</v>
      </c>
      <c r="G27" s="3">
        <v>5</v>
      </c>
      <c r="H27" s="3">
        <v>6</v>
      </c>
      <c r="I27" s="3">
        <v>7</v>
      </c>
      <c r="J27" s="3">
        <v>8</v>
      </c>
      <c r="K27" s="3">
        <v>9</v>
      </c>
      <c r="L27" s="3">
        <v>10</v>
      </c>
      <c r="M27" s="3">
        <v>11</v>
      </c>
      <c r="N27" s="3">
        <v>12</v>
      </c>
      <c r="O27" s="3">
        <v>13</v>
      </c>
      <c r="P27" s="3">
        <v>14</v>
      </c>
      <c r="Q27" s="3">
        <v>15</v>
      </c>
      <c r="R27" s="3">
        <v>16</v>
      </c>
      <c r="S27" s="3">
        <v>17</v>
      </c>
      <c r="T27" s="3">
        <v>18</v>
      </c>
      <c r="U27" s="3">
        <v>19</v>
      </c>
      <c r="V27" s="3">
        <v>20</v>
      </c>
      <c r="W27" s="3">
        <v>21</v>
      </c>
      <c r="X27" s="3">
        <v>22</v>
      </c>
      <c r="Y27" s="3">
        <v>23</v>
      </c>
      <c r="Z27" s="3">
        <v>24</v>
      </c>
      <c r="AA27" s="3">
        <v>25</v>
      </c>
      <c r="AB27" s="3">
        <v>26</v>
      </c>
      <c r="AC27" s="3">
        <v>27</v>
      </c>
      <c r="AD27" s="3">
        <v>28</v>
      </c>
      <c r="AE27" s="3">
        <v>29</v>
      </c>
      <c r="AF27" s="3">
        <v>30</v>
      </c>
      <c r="AG27" s="3">
        <v>31</v>
      </c>
      <c r="AH27" s="3">
        <v>32</v>
      </c>
      <c r="AI27" s="3">
        <v>33</v>
      </c>
      <c r="AJ27" s="3">
        <v>34</v>
      </c>
      <c r="AK27" s="3">
        <v>35</v>
      </c>
      <c r="AL27" s="3">
        <v>36</v>
      </c>
      <c r="AM27" s="3">
        <v>37</v>
      </c>
      <c r="AN27" s="3">
        <v>38</v>
      </c>
      <c r="AO27" s="3">
        <v>39</v>
      </c>
      <c r="AP27" s="3">
        <v>40</v>
      </c>
      <c r="AQ27" s="325"/>
    </row>
    <row r="28" spans="1:43" x14ac:dyDescent="0.25">
      <c r="A28" s="327">
        <v>9</v>
      </c>
      <c r="B28" s="178" t="s">
        <v>21</v>
      </c>
      <c r="C28" s="180">
        <f>'Podnik A'!C28+'Efektivita vs kompenzacie'!C21</f>
        <v>8000</v>
      </c>
      <c r="D28" s="180">
        <f>'Podnik A'!D28+'Efektivita vs kompenzacie'!D21</f>
        <v>8160</v>
      </c>
      <c r="E28" s="180">
        <f>'Podnik A'!E28+'Efektivita vs kompenzacie'!E21</f>
        <v>8323.2000000000007</v>
      </c>
      <c r="F28" s="180">
        <f>'Podnik A'!F28+'Efektivita vs kompenzacie'!F21</f>
        <v>8489.6640000000007</v>
      </c>
      <c r="G28" s="180">
        <f>'Podnik A'!G28+'Efektivita vs kompenzacie'!G21</f>
        <v>8659.4572800000005</v>
      </c>
      <c r="H28" s="180">
        <f>'Podnik A'!H28+'Efektivita vs kompenzacie'!H21</f>
        <v>8832.6464255999999</v>
      </c>
      <c r="I28" s="180">
        <f>'Podnik A'!I28+'Efektivita vs kompenzacie'!I21</f>
        <v>9009.2993541119995</v>
      </c>
      <c r="J28" s="180">
        <f>'Podnik A'!J28+'Efektivita vs kompenzacie'!J21</f>
        <v>9189.4853411942404</v>
      </c>
      <c r="K28" s="180">
        <f>'Podnik A'!K28+'Efektivita vs kompenzacie'!K21</f>
        <v>9373.2750480181257</v>
      </c>
      <c r="L28" s="180">
        <f>'Podnik A'!L28+'Efektivita vs kompenzacie'!L21</f>
        <v>9560.7405489784887</v>
      </c>
      <c r="M28" s="180">
        <f>'Podnik A'!M28+'Efektivita vs kompenzacie'!M21</f>
        <v>9751.9553599580595</v>
      </c>
      <c r="N28" s="180">
        <f>'Podnik A'!N28+'Efektivita vs kompenzacie'!N21</f>
        <v>9946.9944671572212</v>
      </c>
      <c r="O28" s="180">
        <f>'Podnik A'!O28+'Efektivita vs kompenzacie'!O21</f>
        <v>10145.934356500366</v>
      </c>
      <c r="P28" s="180">
        <f>'Podnik A'!P28+'Efektivita vs kompenzacie'!P21</f>
        <v>10348.853043630374</v>
      </c>
      <c r="Q28" s="180">
        <f>'Podnik A'!Q28+'Efektivita vs kompenzacie'!Q21</f>
        <v>10555.830104502982</v>
      </c>
      <c r="R28" s="180">
        <f>'Podnik A'!R28+'Efektivita vs kompenzacie'!R21</f>
        <v>10766.946706593042</v>
      </c>
      <c r="S28" s="180">
        <f>'Podnik A'!S28+'Efektivita vs kompenzacie'!S21</f>
        <v>10982.285640724904</v>
      </c>
      <c r="T28" s="180">
        <f>'Podnik A'!T28+'Efektivita vs kompenzacie'!T21</f>
        <v>11201.931353539401</v>
      </c>
      <c r="U28" s="180">
        <f>'Podnik A'!U28+'Efektivita vs kompenzacie'!U21</f>
        <v>11425.969980610189</v>
      </c>
      <c r="V28" s="180">
        <f>'Podnik A'!V28+'Efektivita vs kompenzacie'!V21</f>
        <v>11654.489380222392</v>
      </c>
      <c r="W28" s="180">
        <f>'Podnik A'!W28+'Efektivita vs kompenzacie'!W21</f>
        <v>11887.57916782684</v>
      </c>
      <c r="X28" s="180">
        <f>'Podnik A'!X28+'Efektivita vs kompenzacie'!X21</f>
        <v>12125.330751183377</v>
      </c>
      <c r="Y28" s="180">
        <f>'Podnik A'!Y28+'Efektivita vs kompenzacie'!Y21</f>
        <v>12367.837366207044</v>
      </c>
      <c r="Z28" s="180">
        <f>'Podnik A'!Z28+'Efektivita vs kompenzacie'!Z21</f>
        <v>12615.194113531186</v>
      </c>
      <c r="AA28" s="180">
        <f>'Podnik A'!AA28+'Efektivita vs kompenzacie'!AA21</f>
        <v>12867.49799580181</v>
      </c>
      <c r="AB28" s="180">
        <f>'Podnik A'!AB28+'Efektivita vs kompenzacie'!AB21</f>
        <v>13124.847955717847</v>
      </c>
      <c r="AC28" s="180">
        <f>'Podnik A'!AC28+'Efektivita vs kompenzacie'!AC21</f>
        <v>13387.344914832203</v>
      </c>
      <c r="AD28" s="180">
        <f>'Podnik A'!AD28+'Efektivita vs kompenzacie'!AD21</f>
        <v>13655.091813128847</v>
      </c>
      <c r="AE28" s="180">
        <f>'Podnik A'!AE28+'Efektivita vs kompenzacie'!AE21</f>
        <v>13928.193649391424</v>
      </c>
      <c r="AF28" s="180">
        <f>'Podnik A'!AF28+'Efektivita vs kompenzacie'!AF21</f>
        <v>14206.757522379252</v>
      </c>
      <c r="AG28" s="180">
        <f>'Podnik A'!AG28+'Efektivita vs kompenzacie'!AG21</f>
        <v>14490.892672826838</v>
      </c>
      <c r="AH28" s="180">
        <f>'Podnik A'!AH28+'Efektivita vs kompenzacie'!AH21</f>
        <v>14780.710526283376</v>
      </c>
      <c r="AI28" s="180">
        <f>'Podnik A'!AI28+'Efektivita vs kompenzacie'!AI21</f>
        <v>15076.324736809043</v>
      </c>
      <c r="AJ28" s="180">
        <f>'Podnik A'!AJ28+'Efektivita vs kompenzacie'!AJ21</f>
        <v>15377.851231545224</v>
      </c>
      <c r="AK28" s="180">
        <f>'Podnik A'!AK28+'Efektivita vs kompenzacie'!AK21</f>
        <v>15685.40825617613</v>
      </c>
      <c r="AL28" s="180">
        <f>'Podnik A'!AL28+'Efektivita vs kompenzacie'!AL21</f>
        <v>15999.116421299652</v>
      </c>
      <c r="AM28" s="180">
        <f>'Podnik A'!AM28+'Efektivita vs kompenzacie'!AM21</f>
        <v>16319.098749725645</v>
      </c>
      <c r="AN28" s="180">
        <f>'Podnik A'!AN28+'Efektivita vs kompenzacie'!AN21</f>
        <v>16645.480724720157</v>
      </c>
      <c r="AO28" s="180">
        <f>'Podnik A'!AO28+'Efektivita vs kompenzacie'!AO21</f>
        <v>16978.390339214562</v>
      </c>
      <c r="AP28" s="180">
        <f>'Podnik A'!AP28+'Efektivita vs kompenzacie'!AP21</f>
        <v>17317.958145998855</v>
      </c>
      <c r="AQ28" s="325"/>
    </row>
    <row r="29" spans="1:43" x14ac:dyDescent="0.25">
      <c r="A29" s="327">
        <v>10</v>
      </c>
      <c r="B29" s="178" t="s">
        <v>22</v>
      </c>
      <c r="C29" s="180">
        <f>'Podnik A'!C29+'Efektivita vs kompenzacie'!C22</f>
        <v>1500</v>
      </c>
      <c r="D29" s="180">
        <f>'Podnik A'!D29+'Efektivita vs kompenzacie'!D22</f>
        <v>1530</v>
      </c>
      <c r="E29" s="180">
        <f>'Podnik A'!E29+'Efektivita vs kompenzacie'!E22</f>
        <v>1560.6000000000001</v>
      </c>
      <c r="F29" s="180">
        <f>'Podnik A'!F29+'Efektivita vs kompenzacie'!F22</f>
        <v>1591.8120000000001</v>
      </c>
      <c r="G29" s="180">
        <f>'Podnik A'!G29+'Efektivita vs kompenzacie'!G22</f>
        <v>1623.6482400000002</v>
      </c>
      <c r="H29" s="180">
        <f>'Podnik A'!H29+'Efektivita vs kompenzacie'!H22</f>
        <v>1656.1212048000002</v>
      </c>
      <c r="I29" s="180">
        <f>'Podnik A'!I29+'Efektivita vs kompenzacie'!I22</f>
        <v>1689.2436288960002</v>
      </c>
      <c r="J29" s="180">
        <f>'Podnik A'!J29+'Efektivita vs kompenzacie'!J22</f>
        <v>1723.0285014739202</v>
      </c>
      <c r="K29" s="180">
        <f>'Podnik A'!K29+'Efektivita vs kompenzacie'!K22</f>
        <v>1757.4890715033987</v>
      </c>
      <c r="L29" s="180">
        <f>'Podnik A'!L29+'Efektivita vs kompenzacie'!L22</f>
        <v>1792.6388529334668</v>
      </c>
      <c r="M29" s="180">
        <f>'Podnik A'!M29+'Efektivita vs kompenzacie'!M22</f>
        <v>1828.491629992136</v>
      </c>
      <c r="N29" s="180">
        <f>'Podnik A'!N29+'Efektivita vs kompenzacie'!N22</f>
        <v>1865.0614625919789</v>
      </c>
      <c r="O29" s="180">
        <f>'Podnik A'!O29+'Efektivita vs kompenzacie'!O22</f>
        <v>1902.3626918438185</v>
      </c>
      <c r="P29" s="180">
        <f>'Podnik A'!P29+'Efektivita vs kompenzacie'!P22</f>
        <v>1940.409945680695</v>
      </c>
      <c r="Q29" s="180">
        <f>'Podnik A'!Q29+'Efektivita vs kompenzacie'!Q22</f>
        <v>1979.218144594309</v>
      </c>
      <c r="R29" s="180">
        <f>'Podnik A'!R29+'Efektivita vs kompenzacie'!R22</f>
        <v>2018.8025074861953</v>
      </c>
      <c r="S29" s="180">
        <f>'Podnik A'!S29+'Efektivita vs kompenzacie'!S22</f>
        <v>2059.1785576359193</v>
      </c>
      <c r="T29" s="180">
        <f>'Podnik A'!T29+'Efektivita vs kompenzacie'!T22</f>
        <v>2100.3621287886376</v>
      </c>
      <c r="U29" s="180">
        <f>'Podnik A'!U29+'Efektivita vs kompenzacie'!U22</f>
        <v>2142.3693713644102</v>
      </c>
      <c r="V29" s="180">
        <f>'Podnik A'!V29+'Efektivita vs kompenzacie'!V22</f>
        <v>2185.2167587916983</v>
      </c>
      <c r="W29" s="180">
        <f>'Podnik A'!W29+'Efektivita vs kompenzacie'!W22</f>
        <v>2228.9210939675322</v>
      </c>
      <c r="X29" s="180">
        <f>'Podnik A'!X29+'Efektivita vs kompenzacie'!X22</f>
        <v>2273.4995158468828</v>
      </c>
      <c r="Y29" s="180">
        <f>'Podnik A'!Y29+'Efektivita vs kompenzacie'!Y22</f>
        <v>2318.9695061638204</v>
      </c>
      <c r="Z29" s="180">
        <f>'Podnik A'!Z29+'Efektivita vs kompenzacie'!Z22</f>
        <v>2365.348896287097</v>
      </c>
      <c r="AA29" s="180">
        <f>'Podnik A'!AA29+'Efektivita vs kompenzacie'!AA22</f>
        <v>2412.6558742128391</v>
      </c>
      <c r="AB29" s="180">
        <f>'Podnik A'!AB29+'Efektivita vs kompenzacie'!AB22</f>
        <v>2460.9089916970961</v>
      </c>
      <c r="AC29" s="180">
        <f>'Podnik A'!AC29+'Efektivita vs kompenzacie'!AC22</f>
        <v>2510.1271715310381</v>
      </c>
      <c r="AD29" s="180">
        <f>'Podnik A'!AD29+'Efektivita vs kompenzacie'!AD22</f>
        <v>2560.3297149616587</v>
      </c>
      <c r="AE29" s="180">
        <f>'Podnik A'!AE29+'Efektivita vs kompenzacie'!AE22</f>
        <v>2611.5363092608918</v>
      </c>
      <c r="AF29" s="180">
        <f>'Podnik A'!AF29+'Efektivita vs kompenzacie'!AF22</f>
        <v>2663.7670354461097</v>
      </c>
      <c r="AG29" s="180">
        <f>'Podnik A'!AG29+'Efektivita vs kompenzacie'!AG22</f>
        <v>2717.0423761550319</v>
      </c>
      <c r="AH29" s="180">
        <f>'Podnik A'!AH29+'Efektivita vs kompenzacie'!AH22</f>
        <v>2771.3832236781327</v>
      </c>
      <c r="AI29" s="180">
        <f>'Podnik A'!AI29+'Efektivita vs kompenzacie'!AI22</f>
        <v>2826.8108881516955</v>
      </c>
      <c r="AJ29" s="180">
        <f>'Podnik A'!AJ29+'Efektivita vs kompenzacie'!AJ22</f>
        <v>2883.3471059147296</v>
      </c>
      <c r="AK29" s="180">
        <f>'Podnik A'!AK29+'Efektivita vs kompenzacie'!AK22</f>
        <v>2941.0140480330242</v>
      </c>
      <c r="AL29" s="180">
        <f>'Podnik A'!AL29+'Efektivita vs kompenzacie'!AL22</f>
        <v>2999.8343289936847</v>
      </c>
      <c r="AM29" s="180">
        <f>'Podnik A'!AM29+'Efektivita vs kompenzacie'!AM22</f>
        <v>3059.8310155735585</v>
      </c>
      <c r="AN29" s="180">
        <f>'Podnik A'!AN29+'Efektivita vs kompenzacie'!AN22</f>
        <v>3121.0276358850297</v>
      </c>
      <c r="AO29" s="180">
        <f>'Podnik A'!AO29+'Efektivita vs kompenzacie'!AO22</f>
        <v>3183.4481886027302</v>
      </c>
      <c r="AP29" s="180">
        <f>'Podnik A'!AP29+'Efektivita vs kompenzacie'!AP22</f>
        <v>3247.1171523747848</v>
      </c>
      <c r="AQ29" s="325"/>
    </row>
    <row r="30" spans="1:43" x14ac:dyDescent="0.25">
      <c r="A30" s="329">
        <v>11</v>
      </c>
      <c r="B30" s="182" t="s">
        <v>23</v>
      </c>
      <c r="C30" s="183">
        <f>SUM(C31,C42)</f>
        <v>58893.119999999995</v>
      </c>
      <c r="D30" s="183">
        <f t="shared" ref="D30:AP30" si="5">SUM(D31,D42)</f>
        <v>60070.982399999994</v>
      </c>
      <c r="E30" s="183">
        <f t="shared" si="5"/>
        <v>61272.402048000004</v>
      </c>
      <c r="F30" s="183">
        <f t="shared" si="5"/>
        <v>62497.850088960004</v>
      </c>
      <c r="G30" s="183">
        <f t="shared" si="5"/>
        <v>63747.807090739196</v>
      </c>
      <c r="H30" s="183">
        <f t="shared" si="5"/>
        <v>65022.763232553996</v>
      </c>
      <c r="I30" s="183">
        <f t="shared" si="5"/>
        <v>66323.218497205075</v>
      </c>
      <c r="J30" s="183">
        <f t="shared" si="5"/>
        <v>67649.682867149182</v>
      </c>
      <c r="K30" s="183">
        <f t="shared" si="5"/>
        <v>69002.676524492155</v>
      </c>
      <c r="L30" s="183">
        <f t="shared" si="5"/>
        <v>70382.730054982007</v>
      </c>
      <c r="M30" s="183">
        <f t="shared" si="5"/>
        <v>71790.384656081646</v>
      </c>
      <c r="N30" s="183">
        <f t="shared" si="5"/>
        <v>73226.19234920328</v>
      </c>
      <c r="O30" s="183">
        <f t="shared" si="5"/>
        <v>74690.71619618735</v>
      </c>
      <c r="P30" s="183">
        <f t="shared" si="5"/>
        <v>76184.530520111104</v>
      </c>
      <c r="Q30" s="183">
        <f t="shared" si="5"/>
        <v>77708.221130513324</v>
      </c>
      <c r="R30" s="183">
        <f t="shared" si="5"/>
        <v>79262.385553123604</v>
      </c>
      <c r="S30" s="183">
        <f t="shared" si="5"/>
        <v>80847.633264186064</v>
      </c>
      <c r="T30" s="183">
        <f t="shared" si="5"/>
        <v>82464.585929469788</v>
      </c>
      <c r="U30" s="183">
        <f t="shared" si="5"/>
        <v>84113.877648059191</v>
      </c>
      <c r="V30" s="183">
        <f t="shared" si="5"/>
        <v>85796.15520102036</v>
      </c>
      <c r="W30" s="183">
        <f t="shared" si="5"/>
        <v>87512.078305040792</v>
      </c>
      <c r="X30" s="183">
        <f t="shared" si="5"/>
        <v>89262.319871141604</v>
      </c>
      <c r="Y30" s="183">
        <f t="shared" si="5"/>
        <v>91047.566268564435</v>
      </c>
      <c r="Z30" s="183">
        <f t="shared" si="5"/>
        <v>92868.517593935729</v>
      </c>
      <c r="AA30" s="183">
        <f t="shared" si="5"/>
        <v>94725.887945814422</v>
      </c>
      <c r="AB30" s="183">
        <f t="shared" si="5"/>
        <v>96620.405704730714</v>
      </c>
      <c r="AC30" s="183">
        <f t="shared" si="5"/>
        <v>98552.813818825336</v>
      </c>
      <c r="AD30" s="183">
        <f t="shared" si="5"/>
        <v>100523.87009520184</v>
      </c>
      <c r="AE30" s="183">
        <f t="shared" si="5"/>
        <v>102534.34749710586</v>
      </c>
      <c r="AF30" s="183">
        <f t="shared" si="5"/>
        <v>104585.034447048</v>
      </c>
      <c r="AG30" s="183">
        <f t="shared" si="5"/>
        <v>106676.73513598896</v>
      </c>
      <c r="AH30" s="183">
        <f t="shared" si="5"/>
        <v>108810.26983870876</v>
      </c>
      <c r="AI30" s="183">
        <f t="shared" si="5"/>
        <v>110986.47523548291</v>
      </c>
      <c r="AJ30" s="183">
        <f t="shared" si="5"/>
        <v>113206.20474019258</v>
      </c>
      <c r="AK30" s="183">
        <f t="shared" si="5"/>
        <v>115470.32883499644</v>
      </c>
      <c r="AL30" s="183">
        <f t="shared" si="5"/>
        <v>117779.73541169637</v>
      </c>
      <c r="AM30" s="183">
        <f t="shared" si="5"/>
        <v>120135.3301199303</v>
      </c>
      <c r="AN30" s="183">
        <f t="shared" si="5"/>
        <v>122538.03672232889</v>
      </c>
      <c r="AO30" s="183">
        <f t="shared" si="5"/>
        <v>124988.7974567755</v>
      </c>
      <c r="AP30" s="183">
        <f t="shared" si="5"/>
        <v>127488.573405911</v>
      </c>
      <c r="AQ30" s="325"/>
    </row>
    <row r="31" spans="1:43" x14ac:dyDescent="0.25">
      <c r="A31" s="329" t="s">
        <v>84</v>
      </c>
      <c r="B31" s="182" t="s">
        <v>61</v>
      </c>
      <c r="C31" s="183">
        <f>SUM(C32:C41)*12</f>
        <v>43560</v>
      </c>
      <c r="D31" s="183">
        <f t="shared" ref="D31:AP31" si="6">SUM(D32:D41)*12</f>
        <v>44431.199999999997</v>
      </c>
      <c r="E31" s="183">
        <f t="shared" si="6"/>
        <v>45319.824000000001</v>
      </c>
      <c r="F31" s="183">
        <f t="shared" si="6"/>
        <v>46226.220480000004</v>
      </c>
      <c r="G31" s="183">
        <f t="shared" si="6"/>
        <v>47150.744889599999</v>
      </c>
      <c r="H31" s="183">
        <f t="shared" si="6"/>
        <v>48093.759787392009</v>
      </c>
      <c r="I31" s="183">
        <f t="shared" si="6"/>
        <v>49055.634983139847</v>
      </c>
      <c r="J31" s="183">
        <f t="shared" si="6"/>
        <v>50036.747682802648</v>
      </c>
      <c r="K31" s="183">
        <f t="shared" si="6"/>
        <v>51037.482636458692</v>
      </c>
      <c r="L31" s="183">
        <f t="shared" si="6"/>
        <v>52058.232289187872</v>
      </c>
      <c r="M31" s="183">
        <f t="shared" si="6"/>
        <v>53099.396934971635</v>
      </c>
      <c r="N31" s="183">
        <f t="shared" si="6"/>
        <v>54161.384873671072</v>
      </c>
      <c r="O31" s="183">
        <f t="shared" si="6"/>
        <v>55244.612571144491</v>
      </c>
      <c r="P31" s="183">
        <f t="shared" si="6"/>
        <v>56349.504822567382</v>
      </c>
      <c r="Q31" s="183">
        <f t="shared" si="6"/>
        <v>57476.494919018733</v>
      </c>
      <c r="R31" s="183">
        <f t="shared" si="6"/>
        <v>58626.024817399113</v>
      </c>
      <c r="S31" s="183">
        <f t="shared" si="6"/>
        <v>59798.54531374709</v>
      </c>
      <c r="T31" s="183">
        <f t="shared" si="6"/>
        <v>60994.516220022037</v>
      </c>
      <c r="U31" s="183">
        <f t="shared" si="6"/>
        <v>62214.406544422483</v>
      </c>
      <c r="V31" s="183">
        <f t="shared" si="6"/>
        <v>63458.694675310922</v>
      </c>
      <c r="W31" s="183">
        <f t="shared" si="6"/>
        <v>64727.868568817154</v>
      </c>
      <c r="X31" s="183">
        <f t="shared" si="6"/>
        <v>66022.425940193498</v>
      </c>
      <c r="Y31" s="183">
        <f t="shared" si="6"/>
        <v>67342.874458997365</v>
      </c>
      <c r="Z31" s="183">
        <f t="shared" si="6"/>
        <v>68689.731948177316</v>
      </c>
      <c r="AA31" s="183">
        <f t="shared" si="6"/>
        <v>70063.526587140848</v>
      </c>
      <c r="AB31" s="183">
        <f t="shared" si="6"/>
        <v>71464.797118883667</v>
      </c>
      <c r="AC31" s="183">
        <f t="shared" si="6"/>
        <v>72894.093061261345</v>
      </c>
      <c r="AD31" s="183">
        <f t="shared" si="6"/>
        <v>74351.974922486566</v>
      </c>
      <c r="AE31" s="183">
        <f t="shared" si="6"/>
        <v>75839.014420936292</v>
      </c>
      <c r="AF31" s="183">
        <f t="shared" si="6"/>
        <v>77355.794709355032</v>
      </c>
      <c r="AG31" s="183">
        <f t="shared" si="6"/>
        <v>78902.910603542128</v>
      </c>
      <c r="AH31" s="183">
        <f t="shared" si="6"/>
        <v>80480.968815612985</v>
      </c>
      <c r="AI31" s="183">
        <f t="shared" si="6"/>
        <v>82090.588191925228</v>
      </c>
      <c r="AJ31" s="183">
        <f t="shared" si="6"/>
        <v>83732.399955763743</v>
      </c>
      <c r="AK31" s="183">
        <f t="shared" si="6"/>
        <v>85407.047954879032</v>
      </c>
      <c r="AL31" s="183">
        <f t="shared" si="6"/>
        <v>87115.188913976599</v>
      </c>
      <c r="AM31" s="183">
        <f t="shared" si="6"/>
        <v>88857.492692256143</v>
      </c>
      <c r="AN31" s="183">
        <f t="shared" si="6"/>
        <v>90634.642546101255</v>
      </c>
      <c r="AO31" s="183">
        <f t="shared" si="6"/>
        <v>92447.3353970233</v>
      </c>
      <c r="AP31" s="183">
        <f t="shared" si="6"/>
        <v>94296.282104963757</v>
      </c>
      <c r="AQ31" s="325"/>
    </row>
    <row r="32" spans="1:43" outlineLevel="1" x14ac:dyDescent="0.25">
      <c r="A32" s="327" t="s">
        <v>86</v>
      </c>
      <c r="B32" s="178" t="s">
        <v>62</v>
      </c>
      <c r="C32" s="180">
        <f>'Podnik A'!C32+'Efektivita vs kompenzacie'!C25</f>
        <v>1000</v>
      </c>
      <c r="D32" s="180">
        <f>'Podnik A'!D32+'Efektivita vs kompenzacie'!D25</f>
        <v>1020</v>
      </c>
      <c r="E32" s="180">
        <f>'Podnik A'!E32+'Efektivita vs kompenzacie'!E25</f>
        <v>1040.4000000000001</v>
      </c>
      <c r="F32" s="180">
        <f>'Podnik A'!F32+'Efektivita vs kompenzacie'!F25</f>
        <v>1061.2080000000001</v>
      </c>
      <c r="G32" s="180">
        <f>'Podnik A'!G32+'Efektivita vs kompenzacie'!G25</f>
        <v>1082.4321600000001</v>
      </c>
      <c r="H32" s="180">
        <f>'Podnik A'!H32+'Efektivita vs kompenzacie'!H25</f>
        <v>1104.0808032</v>
      </c>
      <c r="I32" s="180">
        <f>'Podnik A'!I32+'Efektivita vs kompenzacie'!I25</f>
        <v>1126.1624192639999</v>
      </c>
      <c r="J32" s="180">
        <f>'Podnik A'!J32+'Efektivita vs kompenzacie'!J25</f>
        <v>1148.68566764928</v>
      </c>
      <c r="K32" s="180">
        <f>'Podnik A'!K32+'Efektivita vs kompenzacie'!K25</f>
        <v>1171.6593810022657</v>
      </c>
      <c r="L32" s="180">
        <f>'Podnik A'!L32+'Efektivita vs kompenzacie'!L25</f>
        <v>1195.0925686223111</v>
      </c>
      <c r="M32" s="180">
        <f>'Podnik A'!M32+'Efektivita vs kompenzacie'!M25</f>
        <v>1218.9944199947574</v>
      </c>
      <c r="N32" s="180">
        <f>'Podnik A'!N32+'Efektivita vs kompenzacie'!N25</f>
        <v>1243.3743083946526</v>
      </c>
      <c r="O32" s="180">
        <f>'Podnik A'!O32+'Efektivita vs kompenzacie'!O25</f>
        <v>1268.2417945625457</v>
      </c>
      <c r="P32" s="180">
        <f>'Podnik A'!P32+'Efektivita vs kompenzacie'!P25</f>
        <v>1293.6066304537967</v>
      </c>
      <c r="Q32" s="180">
        <f>'Podnik A'!Q32+'Efektivita vs kompenzacie'!Q25</f>
        <v>1319.4787630628728</v>
      </c>
      <c r="R32" s="180">
        <f>'Podnik A'!R32+'Efektivita vs kompenzacie'!R25</f>
        <v>1345.8683383241303</v>
      </c>
      <c r="S32" s="180">
        <f>'Podnik A'!S32+'Efektivita vs kompenzacie'!S25</f>
        <v>1372.785705090613</v>
      </c>
      <c r="T32" s="180">
        <f>'Podnik A'!T32+'Efektivita vs kompenzacie'!T25</f>
        <v>1400.2414191924252</v>
      </c>
      <c r="U32" s="180">
        <f>'Podnik A'!U32+'Efektivita vs kompenzacie'!U25</f>
        <v>1428.2462475762736</v>
      </c>
      <c r="V32" s="180">
        <f>'Podnik A'!V32+'Efektivita vs kompenzacie'!V25</f>
        <v>1456.811172527799</v>
      </c>
      <c r="W32" s="180">
        <f>'Podnik A'!W32+'Efektivita vs kompenzacie'!W25</f>
        <v>1485.947395978355</v>
      </c>
      <c r="X32" s="180">
        <f>'Podnik A'!X32+'Efektivita vs kompenzacie'!X25</f>
        <v>1515.6663438979222</v>
      </c>
      <c r="Y32" s="180">
        <f>'Podnik A'!Y32+'Efektivita vs kompenzacie'!Y25</f>
        <v>1545.9796707758805</v>
      </c>
      <c r="Z32" s="180">
        <f>'Podnik A'!Z32+'Efektivita vs kompenzacie'!Z25</f>
        <v>1576.8992641913983</v>
      </c>
      <c r="AA32" s="180">
        <f>'Podnik A'!AA32+'Efektivita vs kompenzacie'!AA25</f>
        <v>1608.4372494752263</v>
      </c>
      <c r="AB32" s="180">
        <f>'Podnik A'!AB32+'Efektivita vs kompenzacie'!AB25</f>
        <v>1640.6059944647309</v>
      </c>
      <c r="AC32" s="180">
        <f>'Podnik A'!AC32+'Efektivita vs kompenzacie'!AC25</f>
        <v>1673.4181143540254</v>
      </c>
      <c r="AD32" s="180">
        <f>'Podnik A'!AD32+'Efektivita vs kompenzacie'!AD25</f>
        <v>1706.8864766411059</v>
      </c>
      <c r="AE32" s="180">
        <f>'Podnik A'!AE32+'Efektivita vs kompenzacie'!AE25</f>
        <v>1741.024206173928</v>
      </c>
      <c r="AF32" s="180">
        <f>'Podnik A'!AF32+'Efektivita vs kompenzacie'!AF25</f>
        <v>1775.8446902974065</v>
      </c>
      <c r="AG32" s="180">
        <f>'Podnik A'!AG32+'Efektivita vs kompenzacie'!AG25</f>
        <v>1811.3615841033547</v>
      </c>
      <c r="AH32" s="180">
        <f>'Podnik A'!AH32+'Efektivita vs kompenzacie'!AH25</f>
        <v>1847.588815785422</v>
      </c>
      <c r="AI32" s="180">
        <f>'Podnik A'!AI32+'Efektivita vs kompenzacie'!AI25</f>
        <v>1884.5405921011304</v>
      </c>
      <c r="AJ32" s="180">
        <f>'Podnik A'!AJ32+'Efektivita vs kompenzacie'!AJ25</f>
        <v>1922.2314039431531</v>
      </c>
      <c r="AK32" s="180">
        <f>'Podnik A'!AK32+'Efektivita vs kompenzacie'!AK25</f>
        <v>1960.6760320220162</v>
      </c>
      <c r="AL32" s="180">
        <f>'Podnik A'!AL32+'Efektivita vs kompenzacie'!AL25</f>
        <v>1999.8895526624565</v>
      </c>
      <c r="AM32" s="180">
        <f>'Podnik A'!AM32+'Efektivita vs kompenzacie'!AM25</f>
        <v>2039.8873437157056</v>
      </c>
      <c r="AN32" s="180">
        <f>'Podnik A'!AN32+'Efektivita vs kompenzacie'!AN25</f>
        <v>2080.6850905900196</v>
      </c>
      <c r="AO32" s="180">
        <f>'Podnik A'!AO32+'Efektivita vs kompenzacie'!AO25</f>
        <v>2122.2987924018203</v>
      </c>
      <c r="AP32" s="180">
        <f>'Podnik A'!AP32+'Efektivita vs kompenzacie'!AP25</f>
        <v>2164.7447682498569</v>
      </c>
      <c r="AQ32" s="325"/>
    </row>
    <row r="33" spans="1:43" outlineLevel="1" x14ac:dyDescent="0.25">
      <c r="A33" s="327" t="s">
        <v>87</v>
      </c>
      <c r="B33" s="178" t="s">
        <v>63</v>
      </c>
      <c r="C33" s="180">
        <f>'Podnik A'!C33+'Efektivita vs kompenzacie'!C26</f>
        <v>780</v>
      </c>
      <c r="D33" s="180">
        <f>'Podnik A'!D33+'Efektivita vs kompenzacie'!D26</f>
        <v>795.6</v>
      </c>
      <c r="E33" s="180">
        <f>'Podnik A'!E33+'Efektivita vs kompenzacie'!E26</f>
        <v>811.51200000000006</v>
      </c>
      <c r="F33" s="180">
        <f>'Podnik A'!F33+'Efektivita vs kompenzacie'!F26</f>
        <v>827.74224000000004</v>
      </c>
      <c r="G33" s="180">
        <f>'Podnik A'!G33+'Efektivita vs kompenzacie'!G26</f>
        <v>844.29708480000011</v>
      </c>
      <c r="H33" s="180">
        <f>'Podnik A'!H33+'Efektivita vs kompenzacie'!H26</f>
        <v>861.18302649600014</v>
      </c>
      <c r="I33" s="180">
        <f>'Podnik A'!I33+'Efektivita vs kompenzacie'!I26</f>
        <v>878.40668702592018</v>
      </c>
      <c r="J33" s="180">
        <f>'Podnik A'!J33+'Efektivita vs kompenzacie'!J26</f>
        <v>895.9748207664386</v>
      </c>
      <c r="K33" s="180">
        <f>'Podnik A'!K33+'Efektivita vs kompenzacie'!K26</f>
        <v>913.89431718176741</v>
      </c>
      <c r="L33" s="180">
        <f>'Podnik A'!L33+'Efektivita vs kompenzacie'!L26</f>
        <v>932.17220352540278</v>
      </c>
      <c r="M33" s="180">
        <f>'Podnik A'!M33+'Efektivita vs kompenzacie'!M26</f>
        <v>950.81564759591083</v>
      </c>
      <c r="N33" s="180">
        <f>'Podnik A'!N33+'Efektivita vs kompenzacie'!N26</f>
        <v>969.83196054782911</v>
      </c>
      <c r="O33" s="180">
        <f>'Podnik A'!O33+'Efektivita vs kompenzacie'!O26</f>
        <v>989.22859975878566</v>
      </c>
      <c r="P33" s="180">
        <f>'Podnik A'!P33+'Efektivita vs kompenzacie'!P26</f>
        <v>1009.0131717539614</v>
      </c>
      <c r="Q33" s="180">
        <f>'Podnik A'!Q33+'Efektivita vs kompenzacie'!Q26</f>
        <v>1029.1934351890407</v>
      </c>
      <c r="R33" s="180">
        <f>'Podnik A'!R33+'Efektivita vs kompenzacie'!R26</f>
        <v>1049.7773038928215</v>
      </c>
      <c r="S33" s="180">
        <f>'Podnik A'!S33+'Efektivita vs kompenzacie'!S26</f>
        <v>1070.772849970678</v>
      </c>
      <c r="T33" s="180">
        <f>'Podnik A'!T33+'Efektivita vs kompenzacie'!T26</f>
        <v>1092.1883069700916</v>
      </c>
      <c r="U33" s="180">
        <f>'Podnik A'!U33+'Efektivita vs kompenzacie'!U26</f>
        <v>1114.0320731094935</v>
      </c>
      <c r="V33" s="180">
        <f>'Podnik A'!V33+'Efektivita vs kompenzacie'!V26</f>
        <v>1136.3127145716833</v>
      </c>
      <c r="W33" s="180">
        <f>'Podnik A'!W33+'Efektivita vs kompenzacie'!W26</f>
        <v>1159.0389688631169</v>
      </c>
      <c r="X33" s="180">
        <f>'Podnik A'!X33+'Efektivita vs kompenzacie'!X26</f>
        <v>1182.2197482403792</v>
      </c>
      <c r="Y33" s="180">
        <f>'Podnik A'!Y33+'Efektivita vs kompenzacie'!Y26</f>
        <v>1205.8641432051868</v>
      </c>
      <c r="Z33" s="180">
        <f>'Podnik A'!Z33+'Efektivita vs kompenzacie'!Z26</f>
        <v>1229.9814260692906</v>
      </c>
      <c r="AA33" s="180">
        <f>'Podnik A'!AA33+'Efektivita vs kompenzacie'!AA26</f>
        <v>1254.5810545906763</v>
      </c>
      <c r="AB33" s="180">
        <f>'Podnik A'!AB33+'Efektivita vs kompenzacie'!AB26</f>
        <v>1279.6726756824899</v>
      </c>
      <c r="AC33" s="180">
        <f>'Podnik A'!AC33+'Efektivita vs kompenzacie'!AC26</f>
        <v>1305.2661291961397</v>
      </c>
      <c r="AD33" s="180">
        <f>'Podnik A'!AD33+'Efektivita vs kompenzacie'!AD26</f>
        <v>1331.3714517800624</v>
      </c>
      <c r="AE33" s="180">
        <f>'Podnik A'!AE33+'Efektivita vs kompenzacie'!AE26</f>
        <v>1357.9988808156638</v>
      </c>
      <c r="AF33" s="180">
        <f>'Podnik A'!AF33+'Efektivita vs kompenzacie'!AF26</f>
        <v>1385.158858431977</v>
      </c>
      <c r="AG33" s="180">
        <f>'Podnik A'!AG33+'Efektivita vs kompenzacie'!AG26</f>
        <v>1412.8620356006165</v>
      </c>
      <c r="AH33" s="180">
        <f>'Podnik A'!AH33+'Efektivita vs kompenzacie'!AH26</f>
        <v>1441.1192763126289</v>
      </c>
      <c r="AI33" s="180">
        <f>'Podnik A'!AI33+'Efektivita vs kompenzacie'!AI26</f>
        <v>1469.9416618388816</v>
      </c>
      <c r="AJ33" s="180">
        <f>'Podnik A'!AJ33+'Efektivita vs kompenzacie'!AJ26</f>
        <v>1499.3404950756592</v>
      </c>
      <c r="AK33" s="180">
        <f>'Podnik A'!AK33+'Efektivita vs kompenzacie'!AK26</f>
        <v>1529.3273049771724</v>
      </c>
      <c r="AL33" s="180">
        <f>'Podnik A'!AL33+'Efektivita vs kompenzacie'!AL26</f>
        <v>1559.9138510767159</v>
      </c>
      <c r="AM33" s="180">
        <f>'Podnik A'!AM33+'Efektivita vs kompenzacie'!AM26</f>
        <v>1591.1121280982502</v>
      </c>
      <c r="AN33" s="180">
        <f>'Podnik A'!AN33+'Efektivita vs kompenzacie'!AN26</f>
        <v>1622.9343706602153</v>
      </c>
      <c r="AO33" s="180">
        <f>'Podnik A'!AO33+'Efektivita vs kompenzacie'!AO26</f>
        <v>1655.3930580734198</v>
      </c>
      <c r="AP33" s="180">
        <f>'Podnik A'!AP33+'Efektivita vs kompenzacie'!AP26</f>
        <v>1688.5009192348882</v>
      </c>
      <c r="AQ33" s="325"/>
    </row>
    <row r="34" spans="1:43" outlineLevel="1" x14ac:dyDescent="0.25">
      <c r="A34" s="327" t="s">
        <v>88</v>
      </c>
      <c r="B34" s="178" t="s">
        <v>64</v>
      </c>
      <c r="C34" s="180">
        <f>'Podnik A'!C34+'Efektivita vs kompenzacie'!C27</f>
        <v>650</v>
      </c>
      <c r="D34" s="180">
        <f>'Podnik A'!D34+'Efektivita vs kompenzacie'!D27</f>
        <v>663</v>
      </c>
      <c r="E34" s="180">
        <f>'Podnik A'!E34+'Efektivita vs kompenzacie'!E27</f>
        <v>676.26</v>
      </c>
      <c r="F34" s="180">
        <f>'Podnik A'!F34+'Efektivita vs kompenzacie'!F27</f>
        <v>689.78520000000003</v>
      </c>
      <c r="G34" s="180">
        <f>'Podnik A'!G34+'Efektivita vs kompenzacie'!G27</f>
        <v>703.58090400000003</v>
      </c>
      <c r="H34" s="180">
        <f>'Podnik A'!H34+'Efektivita vs kompenzacie'!H27</f>
        <v>717.65252208000004</v>
      </c>
      <c r="I34" s="180">
        <f>'Podnik A'!I34+'Efektivita vs kompenzacie'!I27</f>
        <v>732.00557252160002</v>
      </c>
      <c r="J34" s="180">
        <f>'Podnik A'!J34+'Efektivita vs kompenzacie'!J27</f>
        <v>746.64568397203197</v>
      </c>
      <c r="K34" s="180">
        <f>'Podnik A'!K34+'Efektivita vs kompenzacie'!K27</f>
        <v>761.57859765147259</v>
      </c>
      <c r="L34" s="180">
        <f>'Podnik A'!L34+'Efektivita vs kompenzacie'!L27</f>
        <v>776.81016960450211</v>
      </c>
      <c r="M34" s="180">
        <f>'Podnik A'!M34+'Efektivita vs kompenzacie'!M27</f>
        <v>792.34637299659221</v>
      </c>
      <c r="N34" s="180">
        <f>'Podnik A'!N34+'Efektivita vs kompenzacie'!N27</f>
        <v>808.19330045652407</v>
      </c>
      <c r="O34" s="180">
        <f>'Podnik A'!O34+'Efektivita vs kompenzacie'!O27</f>
        <v>824.35716646565459</v>
      </c>
      <c r="P34" s="180">
        <f>'Podnik A'!P34+'Efektivita vs kompenzacie'!P27</f>
        <v>840.84430979496767</v>
      </c>
      <c r="Q34" s="180">
        <f>'Podnik A'!Q34+'Efektivita vs kompenzacie'!Q27</f>
        <v>857.66119599086699</v>
      </c>
      <c r="R34" s="180">
        <f>'Podnik A'!R34+'Efektivita vs kompenzacie'!R27</f>
        <v>874.81441991068436</v>
      </c>
      <c r="S34" s="180">
        <f>'Podnik A'!S34+'Efektivita vs kompenzacie'!S27</f>
        <v>892.31070830889803</v>
      </c>
      <c r="T34" s="180">
        <f>'Podnik A'!T34+'Efektivita vs kompenzacie'!T27</f>
        <v>910.15692247507604</v>
      </c>
      <c r="U34" s="180">
        <f>'Podnik A'!U34+'Efektivita vs kompenzacie'!U27</f>
        <v>928.36006092457762</v>
      </c>
      <c r="V34" s="180">
        <f>'Podnik A'!V34+'Efektivita vs kompenzacie'!V27</f>
        <v>946.92726214306924</v>
      </c>
      <c r="W34" s="180">
        <f>'Podnik A'!W34+'Efektivita vs kompenzacie'!W27</f>
        <v>965.86580738593068</v>
      </c>
      <c r="X34" s="180">
        <f>'Podnik A'!X34+'Efektivita vs kompenzacie'!X27</f>
        <v>985.18312353364934</v>
      </c>
      <c r="Y34" s="180">
        <f>'Podnik A'!Y34+'Efektivita vs kompenzacie'!Y27</f>
        <v>1004.8867860043223</v>
      </c>
      <c r="Z34" s="180">
        <f>'Podnik A'!Z34+'Efektivita vs kompenzacie'!Z27</f>
        <v>1024.9845217244088</v>
      </c>
      <c r="AA34" s="180">
        <f>'Podnik A'!AA34+'Efektivita vs kompenzacie'!AA27</f>
        <v>1045.484212158897</v>
      </c>
      <c r="AB34" s="180">
        <f>'Podnik A'!AB34+'Efektivita vs kompenzacie'!AB27</f>
        <v>1066.3938964020749</v>
      </c>
      <c r="AC34" s="180">
        <f>'Podnik A'!AC34+'Efektivita vs kompenzacie'!AC27</f>
        <v>1087.7217743301164</v>
      </c>
      <c r="AD34" s="180">
        <f>'Podnik A'!AD34+'Efektivita vs kompenzacie'!AD27</f>
        <v>1109.4762098167189</v>
      </c>
      <c r="AE34" s="180">
        <f>'Podnik A'!AE34+'Efektivita vs kompenzacie'!AE27</f>
        <v>1131.6657340130532</v>
      </c>
      <c r="AF34" s="180">
        <f>'Podnik A'!AF34+'Efektivita vs kompenzacie'!AF27</f>
        <v>1154.2990486933143</v>
      </c>
      <c r="AG34" s="180">
        <f>'Podnik A'!AG34+'Efektivita vs kompenzacie'!AG27</f>
        <v>1177.3850296671806</v>
      </c>
      <c r="AH34" s="180">
        <f>'Podnik A'!AH34+'Efektivita vs kompenzacie'!AH27</f>
        <v>1200.9327302605243</v>
      </c>
      <c r="AI34" s="180">
        <f>'Podnik A'!AI34+'Efektivita vs kompenzacie'!AI27</f>
        <v>1224.9513848657348</v>
      </c>
      <c r="AJ34" s="180">
        <f>'Podnik A'!AJ34+'Efektivita vs kompenzacie'!AJ27</f>
        <v>1249.4504125630494</v>
      </c>
      <c r="AK34" s="180">
        <f>'Podnik A'!AK34+'Efektivita vs kompenzacie'!AK27</f>
        <v>1274.4394208143106</v>
      </c>
      <c r="AL34" s="180">
        <f>'Podnik A'!AL34+'Efektivita vs kompenzacie'!AL27</f>
        <v>1299.9282092305968</v>
      </c>
      <c r="AM34" s="180">
        <f>'Podnik A'!AM34+'Efektivita vs kompenzacie'!AM27</f>
        <v>1325.9267734152088</v>
      </c>
      <c r="AN34" s="180">
        <f>'Podnik A'!AN34+'Efektivita vs kompenzacie'!AN27</f>
        <v>1352.445308883513</v>
      </c>
      <c r="AO34" s="180">
        <f>'Podnik A'!AO34+'Efektivita vs kompenzacie'!AO27</f>
        <v>1379.4942150611832</v>
      </c>
      <c r="AP34" s="180">
        <f>'Podnik A'!AP34+'Efektivita vs kompenzacie'!AP27</f>
        <v>1407.084099362407</v>
      </c>
      <c r="AQ34" s="325"/>
    </row>
    <row r="35" spans="1:43" outlineLevel="1" x14ac:dyDescent="0.25">
      <c r="A35" s="327" t="s">
        <v>89</v>
      </c>
      <c r="B35" s="178" t="s">
        <v>65</v>
      </c>
      <c r="C35" s="180">
        <f>'Podnik A'!C35+'Efektivita vs kompenzacie'!C28</f>
        <v>600</v>
      </c>
      <c r="D35" s="180">
        <f>'Podnik A'!D35+'Efektivita vs kompenzacie'!D28</f>
        <v>612</v>
      </c>
      <c r="E35" s="180">
        <f>'Podnik A'!E35+'Efektivita vs kompenzacie'!E28</f>
        <v>624.24</v>
      </c>
      <c r="F35" s="180">
        <f>'Podnik A'!F35+'Efektivita vs kompenzacie'!F28</f>
        <v>636.72480000000007</v>
      </c>
      <c r="G35" s="180">
        <f>'Podnik A'!G35+'Efektivita vs kompenzacie'!G28</f>
        <v>649.45929600000011</v>
      </c>
      <c r="H35" s="180">
        <f>'Podnik A'!H35+'Efektivita vs kompenzacie'!H28</f>
        <v>662.44848192000018</v>
      </c>
      <c r="I35" s="180">
        <f>'Podnik A'!I35+'Efektivita vs kompenzacie'!I28</f>
        <v>675.69745155840019</v>
      </c>
      <c r="J35" s="180">
        <f>'Podnik A'!J35+'Efektivita vs kompenzacie'!J28</f>
        <v>689.21140058956826</v>
      </c>
      <c r="K35" s="180">
        <f>'Podnik A'!K35+'Efektivita vs kompenzacie'!K28</f>
        <v>702.99562860135961</v>
      </c>
      <c r="L35" s="180">
        <f>'Podnik A'!L35+'Efektivita vs kompenzacie'!L28</f>
        <v>717.05554117338681</v>
      </c>
      <c r="M35" s="180">
        <f>'Podnik A'!M35+'Efektivita vs kompenzacie'!M28</f>
        <v>731.39665199685453</v>
      </c>
      <c r="N35" s="180">
        <f>'Podnik A'!N35+'Efektivita vs kompenzacie'!N28</f>
        <v>746.02458503679168</v>
      </c>
      <c r="O35" s="180">
        <f>'Podnik A'!O35+'Efektivita vs kompenzacie'!O28</f>
        <v>760.94507673752753</v>
      </c>
      <c r="P35" s="180">
        <f>'Podnik A'!P35+'Efektivita vs kompenzacie'!P28</f>
        <v>776.16397827227809</v>
      </c>
      <c r="Q35" s="180">
        <f>'Podnik A'!Q35+'Efektivita vs kompenzacie'!Q28</f>
        <v>791.68725783772368</v>
      </c>
      <c r="R35" s="180">
        <f>'Podnik A'!R35+'Efektivita vs kompenzacie'!R28</f>
        <v>807.52100299447818</v>
      </c>
      <c r="S35" s="180">
        <f>'Podnik A'!S35+'Efektivita vs kompenzacie'!S28</f>
        <v>823.67142305436778</v>
      </c>
      <c r="T35" s="180">
        <f>'Podnik A'!T35+'Efektivita vs kompenzacie'!T28</f>
        <v>840.14485151545512</v>
      </c>
      <c r="U35" s="180">
        <f>'Podnik A'!U35+'Efektivita vs kompenzacie'!U28</f>
        <v>856.94774854576428</v>
      </c>
      <c r="V35" s="180">
        <f>'Podnik A'!V35+'Efektivita vs kompenzacie'!V28</f>
        <v>874.08670351667956</v>
      </c>
      <c r="W35" s="180">
        <f>'Podnik A'!W35+'Efektivita vs kompenzacie'!W28</f>
        <v>891.56843758701314</v>
      </c>
      <c r="X35" s="180">
        <f>'Podnik A'!X35+'Efektivita vs kompenzacie'!X28</f>
        <v>909.39980633875336</v>
      </c>
      <c r="Y35" s="180">
        <f>'Podnik A'!Y35+'Efektivita vs kompenzacie'!Y28</f>
        <v>927.5878024655284</v>
      </c>
      <c r="Z35" s="180">
        <f>'Podnik A'!Z35+'Efektivita vs kompenzacie'!Z28</f>
        <v>946.139558514839</v>
      </c>
      <c r="AA35" s="180">
        <f>'Podnik A'!AA35+'Efektivita vs kompenzacie'!AA28</f>
        <v>965.06234968513581</v>
      </c>
      <c r="AB35" s="180">
        <f>'Podnik A'!AB35+'Efektivita vs kompenzacie'!AB28</f>
        <v>984.36359667883858</v>
      </c>
      <c r="AC35" s="180">
        <f>'Podnik A'!AC35+'Efektivita vs kompenzacie'!AC28</f>
        <v>1004.0508686124153</v>
      </c>
      <c r="AD35" s="180">
        <f>'Podnik A'!AD35+'Efektivita vs kompenzacie'!AD28</f>
        <v>1024.1318859846638</v>
      </c>
      <c r="AE35" s="180">
        <f>'Podnik A'!AE35+'Efektivita vs kompenzacie'!AE28</f>
        <v>1044.614523704357</v>
      </c>
      <c r="AF35" s="180">
        <f>'Podnik A'!AF35+'Efektivita vs kompenzacie'!AF28</f>
        <v>1065.5068141784441</v>
      </c>
      <c r="AG35" s="180">
        <f>'Podnik A'!AG35+'Efektivita vs kompenzacie'!AG28</f>
        <v>1086.816950462013</v>
      </c>
      <c r="AH35" s="180">
        <f>'Podnik A'!AH35+'Efektivita vs kompenzacie'!AH28</f>
        <v>1108.5532894712533</v>
      </c>
      <c r="AI35" s="180">
        <f>'Podnik A'!AI35+'Efektivita vs kompenzacie'!AI28</f>
        <v>1130.7243552606783</v>
      </c>
      <c r="AJ35" s="180">
        <f>'Podnik A'!AJ35+'Efektivita vs kompenzacie'!AJ28</f>
        <v>1153.3388423658919</v>
      </c>
      <c r="AK35" s="180">
        <f>'Podnik A'!AK35+'Efektivita vs kompenzacie'!AK28</f>
        <v>1176.4056192132098</v>
      </c>
      <c r="AL35" s="180">
        <f>'Podnik A'!AL35+'Efektivita vs kompenzacie'!AL28</f>
        <v>1199.933731597474</v>
      </c>
      <c r="AM35" s="180">
        <f>'Podnik A'!AM35+'Efektivita vs kompenzacie'!AM28</f>
        <v>1223.9324062294236</v>
      </c>
      <c r="AN35" s="180">
        <f>'Podnik A'!AN35+'Efektivita vs kompenzacie'!AN28</f>
        <v>1248.4110543540121</v>
      </c>
      <c r="AO35" s="180">
        <f>'Podnik A'!AO35+'Efektivita vs kompenzacie'!AO28</f>
        <v>1273.3792754410924</v>
      </c>
      <c r="AP35" s="180">
        <f>'Podnik A'!AP35+'Efektivita vs kompenzacie'!AP28</f>
        <v>1298.8468609499143</v>
      </c>
      <c r="AQ35" s="325"/>
    </row>
    <row r="36" spans="1:43" outlineLevel="1" x14ac:dyDescent="0.25">
      <c r="A36" s="327" t="s">
        <v>90</v>
      </c>
      <c r="B36" s="178" t="s">
        <v>66</v>
      </c>
      <c r="C36" s="180">
        <f>'Podnik A'!C36+'Efektivita vs kompenzacie'!C29</f>
        <v>600</v>
      </c>
      <c r="D36" s="180">
        <f>'Podnik A'!D36+'Efektivita vs kompenzacie'!D29</f>
        <v>612</v>
      </c>
      <c r="E36" s="180">
        <f>'Podnik A'!E36+'Efektivita vs kompenzacie'!E29</f>
        <v>624.24</v>
      </c>
      <c r="F36" s="180">
        <f>'Podnik A'!F36+'Efektivita vs kompenzacie'!F29</f>
        <v>636.72480000000007</v>
      </c>
      <c r="G36" s="180">
        <f>'Podnik A'!G36+'Efektivita vs kompenzacie'!G29</f>
        <v>649.45929600000011</v>
      </c>
      <c r="H36" s="180">
        <f>'Podnik A'!H36+'Efektivita vs kompenzacie'!H29</f>
        <v>662.44848192000018</v>
      </c>
      <c r="I36" s="180">
        <f>'Podnik A'!I36+'Efektivita vs kompenzacie'!I29</f>
        <v>675.69745155840019</v>
      </c>
      <c r="J36" s="180">
        <f>'Podnik A'!J36+'Efektivita vs kompenzacie'!J29</f>
        <v>689.21140058956826</v>
      </c>
      <c r="K36" s="180">
        <f>'Podnik A'!K36+'Efektivita vs kompenzacie'!K29</f>
        <v>702.99562860135961</v>
      </c>
      <c r="L36" s="180">
        <f>'Podnik A'!L36+'Efektivita vs kompenzacie'!L29</f>
        <v>717.05554117338681</v>
      </c>
      <c r="M36" s="180">
        <f>'Podnik A'!M36+'Efektivita vs kompenzacie'!M29</f>
        <v>731.39665199685453</v>
      </c>
      <c r="N36" s="180">
        <f>'Podnik A'!N36+'Efektivita vs kompenzacie'!N29</f>
        <v>746.02458503679168</v>
      </c>
      <c r="O36" s="180">
        <f>'Podnik A'!O36+'Efektivita vs kompenzacie'!O29</f>
        <v>760.94507673752753</v>
      </c>
      <c r="P36" s="180">
        <f>'Podnik A'!P36+'Efektivita vs kompenzacie'!P29</f>
        <v>776.16397827227809</v>
      </c>
      <c r="Q36" s="180">
        <f>'Podnik A'!Q36+'Efektivita vs kompenzacie'!Q29</f>
        <v>791.68725783772368</v>
      </c>
      <c r="R36" s="180">
        <f>'Podnik A'!R36+'Efektivita vs kompenzacie'!R29</f>
        <v>807.52100299447818</v>
      </c>
      <c r="S36" s="180">
        <f>'Podnik A'!S36+'Efektivita vs kompenzacie'!S29</f>
        <v>823.67142305436778</v>
      </c>
      <c r="T36" s="180">
        <f>'Podnik A'!T36+'Efektivita vs kompenzacie'!T29</f>
        <v>840.14485151545512</v>
      </c>
      <c r="U36" s="180">
        <f>'Podnik A'!U36+'Efektivita vs kompenzacie'!U29</f>
        <v>856.94774854576428</v>
      </c>
      <c r="V36" s="180">
        <f>'Podnik A'!V36+'Efektivita vs kompenzacie'!V29</f>
        <v>874.08670351667956</v>
      </c>
      <c r="W36" s="180">
        <f>'Podnik A'!W36+'Efektivita vs kompenzacie'!W29</f>
        <v>891.56843758701314</v>
      </c>
      <c r="X36" s="180">
        <f>'Podnik A'!X36+'Efektivita vs kompenzacie'!X29</f>
        <v>909.39980633875336</v>
      </c>
      <c r="Y36" s="180">
        <f>'Podnik A'!Y36+'Efektivita vs kompenzacie'!Y29</f>
        <v>927.5878024655284</v>
      </c>
      <c r="Z36" s="180">
        <f>'Podnik A'!Z36+'Efektivita vs kompenzacie'!Z29</f>
        <v>946.139558514839</v>
      </c>
      <c r="AA36" s="180">
        <f>'Podnik A'!AA36+'Efektivita vs kompenzacie'!AA29</f>
        <v>965.06234968513581</v>
      </c>
      <c r="AB36" s="180">
        <f>'Podnik A'!AB36+'Efektivita vs kompenzacie'!AB29</f>
        <v>984.36359667883858</v>
      </c>
      <c r="AC36" s="180">
        <f>'Podnik A'!AC36+'Efektivita vs kompenzacie'!AC29</f>
        <v>1004.0508686124153</v>
      </c>
      <c r="AD36" s="180">
        <f>'Podnik A'!AD36+'Efektivita vs kompenzacie'!AD29</f>
        <v>1024.1318859846638</v>
      </c>
      <c r="AE36" s="180">
        <f>'Podnik A'!AE36+'Efektivita vs kompenzacie'!AE29</f>
        <v>1044.614523704357</v>
      </c>
      <c r="AF36" s="180">
        <f>'Podnik A'!AF36+'Efektivita vs kompenzacie'!AF29</f>
        <v>1065.5068141784441</v>
      </c>
      <c r="AG36" s="180">
        <f>'Podnik A'!AG36+'Efektivita vs kompenzacie'!AG29</f>
        <v>1086.816950462013</v>
      </c>
      <c r="AH36" s="180">
        <f>'Podnik A'!AH36+'Efektivita vs kompenzacie'!AH29</f>
        <v>1108.5532894712533</v>
      </c>
      <c r="AI36" s="180">
        <f>'Podnik A'!AI36+'Efektivita vs kompenzacie'!AI29</f>
        <v>1130.7243552606783</v>
      </c>
      <c r="AJ36" s="180">
        <f>'Podnik A'!AJ36+'Efektivita vs kompenzacie'!AJ29</f>
        <v>1153.3388423658919</v>
      </c>
      <c r="AK36" s="180">
        <f>'Podnik A'!AK36+'Efektivita vs kompenzacie'!AK29</f>
        <v>1176.4056192132098</v>
      </c>
      <c r="AL36" s="180">
        <f>'Podnik A'!AL36+'Efektivita vs kompenzacie'!AL29</f>
        <v>1199.933731597474</v>
      </c>
      <c r="AM36" s="180">
        <f>'Podnik A'!AM36+'Efektivita vs kompenzacie'!AM29</f>
        <v>1223.9324062294236</v>
      </c>
      <c r="AN36" s="180">
        <f>'Podnik A'!AN36+'Efektivita vs kompenzacie'!AN29</f>
        <v>1248.4110543540121</v>
      </c>
      <c r="AO36" s="180">
        <f>'Podnik A'!AO36+'Efektivita vs kompenzacie'!AO29</f>
        <v>1273.3792754410924</v>
      </c>
      <c r="AP36" s="180">
        <f>'Podnik A'!AP36+'Efektivita vs kompenzacie'!AP29</f>
        <v>1298.8468609499143</v>
      </c>
      <c r="AQ36" s="325"/>
    </row>
    <row r="37" spans="1:43" outlineLevel="1" x14ac:dyDescent="0.25">
      <c r="A37" s="327" t="s">
        <v>91</v>
      </c>
      <c r="B37" s="178" t="s">
        <v>67</v>
      </c>
      <c r="C37" s="180">
        <f>'Podnik A'!C37+'Efektivita vs kompenzacie'!C30</f>
        <v>0</v>
      </c>
      <c r="D37" s="180">
        <f>'Podnik A'!D37+'Efektivita vs kompenzacie'!D30</f>
        <v>0</v>
      </c>
      <c r="E37" s="180">
        <f>'Podnik A'!E37+'Efektivita vs kompenzacie'!E30</f>
        <v>0</v>
      </c>
      <c r="F37" s="180">
        <f>'Podnik A'!F37+'Efektivita vs kompenzacie'!F30</f>
        <v>0</v>
      </c>
      <c r="G37" s="180">
        <f>'Podnik A'!G37+'Efektivita vs kompenzacie'!G30</f>
        <v>0</v>
      </c>
      <c r="H37" s="180">
        <f>'Podnik A'!H37+'Efektivita vs kompenzacie'!H30</f>
        <v>0</v>
      </c>
      <c r="I37" s="180">
        <f>'Podnik A'!I37+'Efektivita vs kompenzacie'!I30</f>
        <v>0</v>
      </c>
      <c r="J37" s="180">
        <f>'Podnik A'!J37+'Efektivita vs kompenzacie'!J30</f>
        <v>0</v>
      </c>
      <c r="K37" s="180">
        <f>'Podnik A'!K37+'Efektivita vs kompenzacie'!K30</f>
        <v>0</v>
      </c>
      <c r="L37" s="180">
        <f>'Podnik A'!L37+'Efektivita vs kompenzacie'!L30</f>
        <v>0</v>
      </c>
      <c r="M37" s="180">
        <f>'Podnik A'!M37+'Efektivita vs kompenzacie'!M30</f>
        <v>0</v>
      </c>
      <c r="N37" s="180">
        <f>'Podnik A'!N37+'Efektivita vs kompenzacie'!N30</f>
        <v>0</v>
      </c>
      <c r="O37" s="180">
        <f>'Podnik A'!O37+'Efektivita vs kompenzacie'!O30</f>
        <v>0</v>
      </c>
      <c r="P37" s="180">
        <f>'Podnik A'!P37+'Efektivita vs kompenzacie'!P30</f>
        <v>0</v>
      </c>
      <c r="Q37" s="180">
        <f>'Podnik A'!Q37+'Efektivita vs kompenzacie'!Q30</f>
        <v>0</v>
      </c>
      <c r="R37" s="180">
        <f>'Podnik A'!R37+'Efektivita vs kompenzacie'!R30</f>
        <v>0</v>
      </c>
      <c r="S37" s="180">
        <f>'Podnik A'!S37+'Efektivita vs kompenzacie'!S30</f>
        <v>0</v>
      </c>
      <c r="T37" s="180">
        <f>'Podnik A'!T37+'Efektivita vs kompenzacie'!T30</f>
        <v>0</v>
      </c>
      <c r="U37" s="180">
        <f>'Podnik A'!U37+'Efektivita vs kompenzacie'!U30</f>
        <v>0</v>
      </c>
      <c r="V37" s="180">
        <f>'Podnik A'!V37+'Efektivita vs kompenzacie'!V30</f>
        <v>0</v>
      </c>
      <c r="W37" s="180">
        <f>'Podnik A'!W37+'Efektivita vs kompenzacie'!W30</f>
        <v>0</v>
      </c>
      <c r="X37" s="180">
        <f>'Podnik A'!X37+'Efektivita vs kompenzacie'!X30</f>
        <v>0</v>
      </c>
      <c r="Y37" s="180">
        <f>'Podnik A'!Y37+'Efektivita vs kompenzacie'!Y30</f>
        <v>0</v>
      </c>
      <c r="Z37" s="180">
        <f>'Podnik A'!Z37+'Efektivita vs kompenzacie'!Z30</f>
        <v>0</v>
      </c>
      <c r="AA37" s="180">
        <f>'Podnik A'!AA37+'Efektivita vs kompenzacie'!AA30</f>
        <v>0</v>
      </c>
      <c r="AB37" s="180">
        <f>'Podnik A'!AB37+'Efektivita vs kompenzacie'!AB30</f>
        <v>0</v>
      </c>
      <c r="AC37" s="180">
        <f>'Podnik A'!AC37+'Efektivita vs kompenzacie'!AC30</f>
        <v>0</v>
      </c>
      <c r="AD37" s="180">
        <f>'Podnik A'!AD37+'Efektivita vs kompenzacie'!AD30</f>
        <v>0</v>
      </c>
      <c r="AE37" s="180">
        <f>'Podnik A'!AE37+'Efektivita vs kompenzacie'!AE30</f>
        <v>0</v>
      </c>
      <c r="AF37" s="180">
        <f>'Podnik A'!AF37+'Efektivita vs kompenzacie'!AF30</f>
        <v>0</v>
      </c>
      <c r="AG37" s="180">
        <f>'Podnik A'!AG37+'Efektivita vs kompenzacie'!AG30</f>
        <v>0</v>
      </c>
      <c r="AH37" s="180">
        <f>'Podnik A'!AH37+'Efektivita vs kompenzacie'!AH30</f>
        <v>0</v>
      </c>
      <c r="AI37" s="180">
        <f>'Podnik A'!AI37+'Efektivita vs kompenzacie'!AI30</f>
        <v>0</v>
      </c>
      <c r="AJ37" s="180">
        <f>'Podnik A'!AJ37+'Efektivita vs kompenzacie'!AJ30</f>
        <v>0</v>
      </c>
      <c r="AK37" s="180">
        <f>'Podnik A'!AK37+'Efektivita vs kompenzacie'!AK30</f>
        <v>0</v>
      </c>
      <c r="AL37" s="180">
        <f>'Podnik A'!AL37+'Efektivita vs kompenzacie'!AL30</f>
        <v>0</v>
      </c>
      <c r="AM37" s="180">
        <f>'Podnik A'!AM37+'Efektivita vs kompenzacie'!AM30</f>
        <v>0</v>
      </c>
      <c r="AN37" s="180">
        <f>'Podnik A'!AN37+'Efektivita vs kompenzacie'!AN30</f>
        <v>0</v>
      </c>
      <c r="AO37" s="180">
        <f>'Podnik A'!AO37+'Efektivita vs kompenzacie'!AO30</f>
        <v>0</v>
      </c>
      <c r="AP37" s="180">
        <f>'Podnik A'!AP37+'Efektivita vs kompenzacie'!AP30</f>
        <v>0</v>
      </c>
      <c r="AQ37" s="325"/>
    </row>
    <row r="38" spans="1:43" outlineLevel="1" x14ac:dyDescent="0.25">
      <c r="A38" s="327" t="s">
        <v>92</v>
      </c>
      <c r="B38" s="178" t="s">
        <v>68</v>
      </c>
      <c r="C38" s="180">
        <f>'Podnik A'!C38+'Efektivita vs kompenzacie'!C31</f>
        <v>0</v>
      </c>
      <c r="D38" s="180">
        <f>'Podnik A'!D38+'Efektivita vs kompenzacie'!D31</f>
        <v>0</v>
      </c>
      <c r="E38" s="180">
        <f>'Podnik A'!E38+'Efektivita vs kompenzacie'!E31</f>
        <v>0</v>
      </c>
      <c r="F38" s="180">
        <f>'Podnik A'!F38+'Efektivita vs kompenzacie'!F31</f>
        <v>0</v>
      </c>
      <c r="G38" s="180">
        <f>'Podnik A'!G38+'Efektivita vs kompenzacie'!G31</f>
        <v>0</v>
      </c>
      <c r="H38" s="180">
        <f>'Podnik A'!H38+'Efektivita vs kompenzacie'!H31</f>
        <v>0</v>
      </c>
      <c r="I38" s="180">
        <f>'Podnik A'!I38+'Efektivita vs kompenzacie'!I31</f>
        <v>0</v>
      </c>
      <c r="J38" s="180">
        <f>'Podnik A'!J38+'Efektivita vs kompenzacie'!J31</f>
        <v>0</v>
      </c>
      <c r="K38" s="180">
        <f>'Podnik A'!K38+'Efektivita vs kompenzacie'!K31</f>
        <v>0</v>
      </c>
      <c r="L38" s="180">
        <f>'Podnik A'!L38+'Efektivita vs kompenzacie'!L31</f>
        <v>0</v>
      </c>
      <c r="M38" s="180">
        <f>'Podnik A'!M38+'Efektivita vs kompenzacie'!M31</f>
        <v>0</v>
      </c>
      <c r="N38" s="180">
        <f>'Podnik A'!N38+'Efektivita vs kompenzacie'!N31</f>
        <v>0</v>
      </c>
      <c r="O38" s="180">
        <f>'Podnik A'!O38+'Efektivita vs kompenzacie'!O31</f>
        <v>0</v>
      </c>
      <c r="P38" s="180">
        <f>'Podnik A'!P38+'Efektivita vs kompenzacie'!P31</f>
        <v>0</v>
      </c>
      <c r="Q38" s="180">
        <f>'Podnik A'!Q38+'Efektivita vs kompenzacie'!Q31</f>
        <v>0</v>
      </c>
      <c r="R38" s="180">
        <f>'Podnik A'!R38+'Efektivita vs kompenzacie'!R31</f>
        <v>0</v>
      </c>
      <c r="S38" s="180">
        <f>'Podnik A'!S38+'Efektivita vs kompenzacie'!S31</f>
        <v>0</v>
      </c>
      <c r="T38" s="180">
        <f>'Podnik A'!T38+'Efektivita vs kompenzacie'!T31</f>
        <v>0</v>
      </c>
      <c r="U38" s="180">
        <f>'Podnik A'!U38+'Efektivita vs kompenzacie'!U31</f>
        <v>0</v>
      </c>
      <c r="V38" s="180">
        <f>'Podnik A'!V38+'Efektivita vs kompenzacie'!V31</f>
        <v>0</v>
      </c>
      <c r="W38" s="180">
        <f>'Podnik A'!W38+'Efektivita vs kompenzacie'!W31</f>
        <v>0</v>
      </c>
      <c r="X38" s="180">
        <f>'Podnik A'!X38+'Efektivita vs kompenzacie'!X31</f>
        <v>0</v>
      </c>
      <c r="Y38" s="180">
        <f>'Podnik A'!Y38+'Efektivita vs kompenzacie'!Y31</f>
        <v>0</v>
      </c>
      <c r="Z38" s="180">
        <f>'Podnik A'!Z38+'Efektivita vs kompenzacie'!Z31</f>
        <v>0</v>
      </c>
      <c r="AA38" s="180">
        <f>'Podnik A'!AA38+'Efektivita vs kompenzacie'!AA31</f>
        <v>0</v>
      </c>
      <c r="AB38" s="180">
        <f>'Podnik A'!AB38+'Efektivita vs kompenzacie'!AB31</f>
        <v>0</v>
      </c>
      <c r="AC38" s="180">
        <f>'Podnik A'!AC38+'Efektivita vs kompenzacie'!AC31</f>
        <v>0</v>
      </c>
      <c r="AD38" s="180">
        <f>'Podnik A'!AD38+'Efektivita vs kompenzacie'!AD31</f>
        <v>0</v>
      </c>
      <c r="AE38" s="180">
        <f>'Podnik A'!AE38+'Efektivita vs kompenzacie'!AE31</f>
        <v>0</v>
      </c>
      <c r="AF38" s="180">
        <f>'Podnik A'!AF38+'Efektivita vs kompenzacie'!AF31</f>
        <v>0</v>
      </c>
      <c r="AG38" s="180">
        <f>'Podnik A'!AG38+'Efektivita vs kompenzacie'!AG31</f>
        <v>0</v>
      </c>
      <c r="AH38" s="180">
        <f>'Podnik A'!AH38+'Efektivita vs kompenzacie'!AH31</f>
        <v>0</v>
      </c>
      <c r="AI38" s="180">
        <f>'Podnik A'!AI38+'Efektivita vs kompenzacie'!AI31</f>
        <v>0</v>
      </c>
      <c r="AJ38" s="180">
        <f>'Podnik A'!AJ38+'Efektivita vs kompenzacie'!AJ31</f>
        <v>0</v>
      </c>
      <c r="AK38" s="180">
        <f>'Podnik A'!AK38+'Efektivita vs kompenzacie'!AK31</f>
        <v>0</v>
      </c>
      <c r="AL38" s="180">
        <f>'Podnik A'!AL38+'Efektivita vs kompenzacie'!AL31</f>
        <v>0</v>
      </c>
      <c r="AM38" s="180">
        <f>'Podnik A'!AM38+'Efektivita vs kompenzacie'!AM31</f>
        <v>0</v>
      </c>
      <c r="AN38" s="180">
        <f>'Podnik A'!AN38+'Efektivita vs kompenzacie'!AN31</f>
        <v>0</v>
      </c>
      <c r="AO38" s="180">
        <f>'Podnik A'!AO38+'Efektivita vs kompenzacie'!AO31</f>
        <v>0</v>
      </c>
      <c r="AP38" s="180">
        <f>'Podnik A'!AP38+'Efektivita vs kompenzacie'!AP31</f>
        <v>0</v>
      </c>
      <c r="AQ38" s="325"/>
    </row>
    <row r="39" spans="1:43" outlineLevel="1" x14ac:dyDescent="0.25">
      <c r="A39" s="327" t="s">
        <v>93</v>
      </c>
      <c r="B39" s="178" t="s">
        <v>69</v>
      </c>
      <c r="C39" s="180">
        <f>'Podnik A'!C39+'Efektivita vs kompenzacie'!C32</f>
        <v>0</v>
      </c>
      <c r="D39" s="180">
        <f>'Podnik A'!D39+'Efektivita vs kompenzacie'!D32</f>
        <v>0</v>
      </c>
      <c r="E39" s="180">
        <f>'Podnik A'!E39+'Efektivita vs kompenzacie'!E32</f>
        <v>0</v>
      </c>
      <c r="F39" s="180">
        <f>'Podnik A'!F39+'Efektivita vs kompenzacie'!F32</f>
        <v>0</v>
      </c>
      <c r="G39" s="180">
        <f>'Podnik A'!G39+'Efektivita vs kompenzacie'!G32</f>
        <v>0</v>
      </c>
      <c r="H39" s="180">
        <f>'Podnik A'!H39+'Efektivita vs kompenzacie'!H32</f>
        <v>0</v>
      </c>
      <c r="I39" s="180">
        <f>'Podnik A'!I39+'Efektivita vs kompenzacie'!I32</f>
        <v>0</v>
      </c>
      <c r="J39" s="180">
        <f>'Podnik A'!J39+'Efektivita vs kompenzacie'!J32</f>
        <v>0</v>
      </c>
      <c r="K39" s="180">
        <f>'Podnik A'!K39+'Efektivita vs kompenzacie'!K32</f>
        <v>0</v>
      </c>
      <c r="L39" s="180">
        <f>'Podnik A'!L39+'Efektivita vs kompenzacie'!L32</f>
        <v>0</v>
      </c>
      <c r="M39" s="180">
        <f>'Podnik A'!M39+'Efektivita vs kompenzacie'!M32</f>
        <v>0</v>
      </c>
      <c r="N39" s="180">
        <f>'Podnik A'!N39+'Efektivita vs kompenzacie'!N32</f>
        <v>0</v>
      </c>
      <c r="O39" s="180">
        <f>'Podnik A'!O39+'Efektivita vs kompenzacie'!O32</f>
        <v>0</v>
      </c>
      <c r="P39" s="180">
        <f>'Podnik A'!P39+'Efektivita vs kompenzacie'!P32</f>
        <v>0</v>
      </c>
      <c r="Q39" s="180">
        <f>'Podnik A'!Q39+'Efektivita vs kompenzacie'!Q32</f>
        <v>0</v>
      </c>
      <c r="R39" s="180">
        <f>'Podnik A'!R39+'Efektivita vs kompenzacie'!R32</f>
        <v>0</v>
      </c>
      <c r="S39" s="180">
        <f>'Podnik A'!S39+'Efektivita vs kompenzacie'!S32</f>
        <v>0</v>
      </c>
      <c r="T39" s="180">
        <f>'Podnik A'!T39+'Efektivita vs kompenzacie'!T32</f>
        <v>0</v>
      </c>
      <c r="U39" s="180">
        <f>'Podnik A'!U39+'Efektivita vs kompenzacie'!U32</f>
        <v>0</v>
      </c>
      <c r="V39" s="180">
        <f>'Podnik A'!V39+'Efektivita vs kompenzacie'!V32</f>
        <v>0</v>
      </c>
      <c r="W39" s="180">
        <f>'Podnik A'!W39+'Efektivita vs kompenzacie'!W32</f>
        <v>0</v>
      </c>
      <c r="X39" s="180">
        <f>'Podnik A'!X39+'Efektivita vs kompenzacie'!X32</f>
        <v>0</v>
      </c>
      <c r="Y39" s="180">
        <f>'Podnik A'!Y39+'Efektivita vs kompenzacie'!Y32</f>
        <v>0</v>
      </c>
      <c r="Z39" s="180">
        <f>'Podnik A'!Z39+'Efektivita vs kompenzacie'!Z32</f>
        <v>0</v>
      </c>
      <c r="AA39" s="180">
        <f>'Podnik A'!AA39+'Efektivita vs kompenzacie'!AA32</f>
        <v>0</v>
      </c>
      <c r="AB39" s="180">
        <f>'Podnik A'!AB39+'Efektivita vs kompenzacie'!AB32</f>
        <v>0</v>
      </c>
      <c r="AC39" s="180">
        <f>'Podnik A'!AC39+'Efektivita vs kompenzacie'!AC32</f>
        <v>0</v>
      </c>
      <c r="AD39" s="180">
        <f>'Podnik A'!AD39+'Efektivita vs kompenzacie'!AD32</f>
        <v>0</v>
      </c>
      <c r="AE39" s="180">
        <f>'Podnik A'!AE39+'Efektivita vs kompenzacie'!AE32</f>
        <v>0</v>
      </c>
      <c r="AF39" s="180">
        <f>'Podnik A'!AF39+'Efektivita vs kompenzacie'!AF32</f>
        <v>0</v>
      </c>
      <c r="AG39" s="180">
        <f>'Podnik A'!AG39+'Efektivita vs kompenzacie'!AG32</f>
        <v>0</v>
      </c>
      <c r="AH39" s="180">
        <f>'Podnik A'!AH39+'Efektivita vs kompenzacie'!AH32</f>
        <v>0</v>
      </c>
      <c r="AI39" s="180">
        <f>'Podnik A'!AI39+'Efektivita vs kompenzacie'!AI32</f>
        <v>0</v>
      </c>
      <c r="AJ39" s="180">
        <f>'Podnik A'!AJ39+'Efektivita vs kompenzacie'!AJ32</f>
        <v>0</v>
      </c>
      <c r="AK39" s="180">
        <f>'Podnik A'!AK39+'Efektivita vs kompenzacie'!AK32</f>
        <v>0</v>
      </c>
      <c r="AL39" s="180">
        <f>'Podnik A'!AL39+'Efektivita vs kompenzacie'!AL32</f>
        <v>0</v>
      </c>
      <c r="AM39" s="180">
        <f>'Podnik A'!AM39+'Efektivita vs kompenzacie'!AM32</f>
        <v>0</v>
      </c>
      <c r="AN39" s="180">
        <f>'Podnik A'!AN39+'Efektivita vs kompenzacie'!AN32</f>
        <v>0</v>
      </c>
      <c r="AO39" s="180">
        <f>'Podnik A'!AO39+'Efektivita vs kompenzacie'!AO32</f>
        <v>0</v>
      </c>
      <c r="AP39" s="180">
        <f>'Podnik A'!AP39+'Efektivita vs kompenzacie'!AP32</f>
        <v>0</v>
      </c>
      <c r="AQ39" s="325"/>
    </row>
    <row r="40" spans="1:43" outlineLevel="1" x14ac:dyDescent="0.25">
      <c r="A40" s="327" t="s">
        <v>94</v>
      </c>
      <c r="B40" s="178" t="s">
        <v>70</v>
      </c>
      <c r="C40" s="180">
        <f>'Podnik A'!C40+'Efektivita vs kompenzacie'!C33</f>
        <v>0</v>
      </c>
      <c r="D40" s="180">
        <f>'Podnik A'!D40+'Efektivita vs kompenzacie'!D33</f>
        <v>0</v>
      </c>
      <c r="E40" s="180">
        <f>'Podnik A'!E40+'Efektivita vs kompenzacie'!E33</f>
        <v>0</v>
      </c>
      <c r="F40" s="180">
        <f>'Podnik A'!F40+'Efektivita vs kompenzacie'!F33</f>
        <v>0</v>
      </c>
      <c r="G40" s="180">
        <f>'Podnik A'!G40+'Efektivita vs kompenzacie'!G33</f>
        <v>0</v>
      </c>
      <c r="H40" s="180">
        <f>'Podnik A'!H40+'Efektivita vs kompenzacie'!H33</f>
        <v>0</v>
      </c>
      <c r="I40" s="180">
        <f>'Podnik A'!I40+'Efektivita vs kompenzacie'!I33</f>
        <v>0</v>
      </c>
      <c r="J40" s="180">
        <f>'Podnik A'!J40+'Efektivita vs kompenzacie'!J33</f>
        <v>0</v>
      </c>
      <c r="K40" s="180">
        <f>'Podnik A'!K40+'Efektivita vs kompenzacie'!K33</f>
        <v>0</v>
      </c>
      <c r="L40" s="180">
        <f>'Podnik A'!L40+'Efektivita vs kompenzacie'!L33</f>
        <v>0</v>
      </c>
      <c r="M40" s="180">
        <f>'Podnik A'!M40+'Efektivita vs kompenzacie'!M33</f>
        <v>0</v>
      </c>
      <c r="N40" s="180">
        <f>'Podnik A'!N40+'Efektivita vs kompenzacie'!N33</f>
        <v>0</v>
      </c>
      <c r="O40" s="180">
        <f>'Podnik A'!O40+'Efektivita vs kompenzacie'!O33</f>
        <v>0</v>
      </c>
      <c r="P40" s="180">
        <f>'Podnik A'!P40+'Efektivita vs kompenzacie'!P33</f>
        <v>0</v>
      </c>
      <c r="Q40" s="180">
        <f>'Podnik A'!Q40+'Efektivita vs kompenzacie'!Q33</f>
        <v>0</v>
      </c>
      <c r="R40" s="180">
        <f>'Podnik A'!R40+'Efektivita vs kompenzacie'!R33</f>
        <v>0</v>
      </c>
      <c r="S40" s="180">
        <f>'Podnik A'!S40+'Efektivita vs kompenzacie'!S33</f>
        <v>0</v>
      </c>
      <c r="T40" s="180">
        <f>'Podnik A'!T40+'Efektivita vs kompenzacie'!T33</f>
        <v>0</v>
      </c>
      <c r="U40" s="180">
        <f>'Podnik A'!U40+'Efektivita vs kompenzacie'!U33</f>
        <v>0</v>
      </c>
      <c r="V40" s="180">
        <f>'Podnik A'!V40+'Efektivita vs kompenzacie'!V33</f>
        <v>0</v>
      </c>
      <c r="W40" s="180">
        <f>'Podnik A'!W40+'Efektivita vs kompenzacie'!W33</f>
        <v>0</v>
      </c>
      <c r="X40" s="180">
        <f>'Podnik A'!X40+'Efektivita vs kompenzacie'!X33</f>
        <v>0</v>
      </c>
      <c r="Y40" s="180">
        <f>'Podnik A'!Y40+'Efektivita vs kompenzacie'!Y33</f>
        <v>0</v>
      </c>
      <c r="Z40" s="180">
        <f>'Podnik A'!Z40+'Efektivita vs kompenzacie'!Z33</f>
        <v>0</v>
      </c>
      <c r="AA40" s="180">
        <f>'Podnik A'!AA40+'Efektivita vs kompenzacie'!AA33</f>
        <v>0</v>
      </c>
      <c r="AB40" s="180">
        <f>'Podnik A'!AB40+'Efektivita vs kompenzacie'!AB33</f>
        <v>0</v>
      </c>
      <c r="AC40" s="180">
        <f>'Podnik A'!AC40+'Efektivita vs kompenzacie'!AC33</f>
        <v>0</v>
      </c>
      <c r="AD40" s="180">
        <f>'Podnik A'!AD40+'Efektivita vs kompenzacie'!AD33</f>
        <v>0</v>
      </c>
      <c r="AE40" s="180">
        <f>'Podnik A'!AE40+'Efektivita vs kompenzacie'!AE33</f>
        <v>0</v>
      </c>
      <c r="AF40" s="180">
        <f>'Podnik A'!AF40+'Efektivita vs kompenzacie'!AF33</f>
        <v>0</v>
      </c>
      <c r="AG40" s="180">
        <f>'Podnik A'!AG40+'Efektivita vs kompenzacie'!AG33</f>
        <v>0</v>
      </c>
      <c r="AH40" s="180">
        <f>'Podnik A'!AH40+'Efektivita vs kompenzacie'!AH33</f>
        <v>0</v>
      </c>
      <c r="AI40" s="180">
        <f>'Podnik A'!AI40+'Efektivita vs kompenzacie'!AI33</f>
        <v>0</v>
      </c>
      <c r="AJ40" s="180">
        <f>'Podnik A'!AJ40+'Efektivita vs kompenzacie'!AJ33</f>
        <v>0</v>
      </c>
      <c r="AK40" s="180">
        <f>'Podnik A'!AK40+'Efektivita vs kompenzacie'!AK33</f>
        <v>0</v>
      </c>
      <c r="AL40" s="180">
        <f>'Podnik A'!AL40+'Efektivita vs kompenzacie'!AL33</f>
        <v>0</v>
      </c>
      <c r="AM40" s="180">
        <f>'Podnik A'!AM40+'Efektivita vs kompenzacie'!AM33</f>
        <v>0</v>
      </c>
      <c r="AN40" s="180">
        <f>'Podnik A'!AN40+'Efektivita vs kompenzacie'!AN33</f>
        <v>0</v>
      </c>
      <c r="AO40" s="180">
        <f>'Podnik A'!AO40+'Efektivita vs kompenzacie'!AO33</f>
        <v>0</v>
      </c>
      <c r="AP40" s="180">
        <f>'Podnik A'!AP40+'Efektivita vs kompenzacie'!AP33</f>
        <v>0</v>
      </c>
      <c r="AQ40" s="325"/>
    </row>
    <row r="41" spans="1:43" outlineLevel="1" x14ac:dyDescent="0.25">
      <c r="A41" s="327" t="s">
        <v>95</v>
      </c>
      <c r="B41" s="178" t="s">
        <v>71</v>
      </c>
      <c r="C41" s="180">
        <f>'Podnik A'!C41+'Efektivita vs kompenzacie'!C34</f>
        <v>0</v>
      </c>
      <c r="D41" s="180">
        <f>'Podnik A'!D41+'Efektivita vs kompenzacie'!D34</f>
        <v>0</v>
      </c>
      <c r="E41" s="180">
        <f>'Podnik A'!E41+'Efektivita vs kompenzacie'!E34</f>
        <v>0</v>
      </c>
      <c r="F41" s="180">
        <f>'Podnik A'!F41+'Efektivita vs kompenzacie'!F34</f>
        <v>0</v>
      </c>
      <c r="G41" s="180">
        <f>'Podnik A'!G41+'Efektivita vs kompenzacie'!G34</f>
        <v>0</v>
      </c>
      <c r="H41" s="180">
        <f>'Podnik A'!H41+'Efektivita vs kompenzacie'!H34</f>
        <v>0</v>
      </c>
      <c r="I41" s="180">
        <f>'Podnik A'!I41+'Efektivita vs kompenzacie'!I34</f>
        <v>0</v>
      </c>
      <c r="J41" s="180">
        <f>'Podnik A'!J41+'Efektivita vs kompenzacie'!J34</f>
        <v>0</v>
      </c>
      <c r="K41" s="180">
        <f>'Podnik A'!K41+'Efektivita vs kompenzacie'!K34</f>
        <v>0</v>
      </c>
      <c r="L41" s="180">
        <f>'Podnik A'!L41+'Efektivita vs kompenzacie'!L34</f>
        <v>0</v>
      </c>
      <c r="M41" s="180">
        <f>'Podnik A'!M41+'Efektivita vs kompenzacie'!M34</f>
        <v>0</v>
      </c>
      <c r="N41" s="180">
        <f>'Podnik A'!N41+'Efektivita vs kompenzacie'!N34</f>
        <v>0</v>
      </c>
      <c r="O41" s="180">
        <f>'Podnik A'!O41+'Efektivita vs kompenzacie'!O34</f>
        <v>0</v>
      </c>
      <c r="P41" s="180">
        <f>'Podnik A'!P41+'Efektivita vs kompenzacie'!P34</f>
        <v>0</v>
      </c>
      <c r="Q41" s="180">
        <f>'Podnik A'!Q41+'Efektivita vs kompenzacie'!Q34</f>
        <v>0</v>
      </c>
      <c r="R41" s="180">
        <f>'Podnik A'!R41+'Efektivita vs kompenzacie'!R34</f>
        <v>0</v>
      </c>
      <c r="S41" s="180">
        <f>'Podnik A'!S41+'Efektivita vs kompenzacie'!S34</f>
        <v>0</v>
      </c>
      <c r="T41" s="180">
        <f>'Podnik A'!T41+'Efektivita vs kompenzacie'!T34</f>
        <v>0</v>
      </c>
      <c r="U41" s="180">
        <f>'Podnik A'!U41+'Efektivita vs kompenzacie'!U34</f>
        <v>0</v>
      </c>
      <c r="V41" s="180">
        <f>'Podnik A'!V41+'Efektivita vs kompenzacie'!V34</f>
        <v>0</v>
      </c>
      <c r="W41" s="180">
        <f>'Podnik A'!W41+'Efektivita vs kompenzacie'!W34</f>
        <v>0</v>
      </c>
      <c r="X41" s="180">
        <f>'Podnik A'!X41+'Efektivita vs kompenzacie'!X34</f>
        <v>0</v>
      </c>
      <c r="Y41" s="180">
        <f>'Podnik A'!Y41+'Efektivita vs kompenzacie'!Y34</f>
        <v>0</v>
      </c>
      <c r="Z41" s="180">
        <f>'Podnik A'!Z41+'Efektivita vs kompenzacie'!Z34</f>
        <v>0</v>
      </c>
      <c r="AA41" s="180">
        <f>'Podnik A'!AA41+'Efektivita vs kompenzacie'!AA34</f>
        <v>0</v>
      </c>
      <c r="AB41" s="180">
        <f>'Podnik A'!AB41+'Efektivita vs kompenzacie'!AB34</f>
        <v>0</v>
      </c>
      <c r="AC41" s="180">
        <f>'Podnik A'!AC41+'Efektivita vs kompenzacie'!AC34</f>
        <v>0</v>
      </c>
      <c r="AD41" s="180">
        <f>'Podnik A'!AD41+'Efektivita vs kompenzacie'!AD34</f>
        <v>0</v>
      </c>
      <c r="AE41" s="180">
        <f>'Podnik A'!AE41+'Efektivita vs kompenzacie'!AE34</f>
        <v>0</v>
      </c>
      <c r="AF41" s="180">
        <f>'Podnik A'!AF41+'Efektivita vs kompenzacie'!AF34</f>
        <v>0</v>
      </c>
      <c r="AG41" s="180">
        <f>'Podnik A'!AG41+'Efektivita vs kompenzacie'!AG34</f>
        <v>0</v>
      </c>
      <c r="AH41" s="180">
        <f>'Podnik A'!AH41+'Efektivita vs kompenzacie'!AH34</f>
        <v>0</v>
      </c>
      <c r="AI41" s="180">
        <f>'Podnik A'!AI41+'Efektivita vs kompenzacie'!AI34</f>
        <v>0</v>
      </c>
      <c r="AJ41" s="180">
        <f>'Podnik A'!AJ41+'Efektivita vs kompenzacie'!AJ34</f>
        <v>0</v>
      </c>
      <c r="AK41" s="180">
        <f>'Podnik A'!AK41+'Efektivita vs kompenzacie'!AK34</f>
        <v>0</v>
      </c>
      <c r="AL41" s="180">
        <f>'Podnik A'!AL41+'Efektivita vs kompenzacie'!AL34</f>
        <v>0</v>
      </c>
      <c r="AM41" s="180">
        <f>'Podnik A'!AM41+'Efektivita vs kompenzacie'!AM34</f>
        <v>0</v>
      </c>
      <c r="AN41" s="180">
        <f>'Podnik A'!AN41+'Efektivita vs kompenzacie'!AN34</f>
        <v>0</v>
      </c>
      <c r="AO41" s="180">
        <f>'Podnik A'!AO41+'Efektivita vs kompenzacie'!AO34</f>
        <v>0</v>
      </c>
      <c r="AP41" s="180">
        <f>'Podnik A'!AP41+'Efektivita vs kompenzacie'!AP34</f>
        <v>0</v>
      </c>
      <c r="AQ41" s="325"/>
    </row>
    <row r="42" spans="1:43" x14ac:dyDescent="0.25">
      <c r="A42" s="329" t="s">
        <v>85</v>
      </c>
      <c r="B42" s="182" t="s">
        <v>72</v>
      </c>
      <c r="C42" s="183">
        <f>C31*0.352</f>
        <v>15333.119999999999</v>
      </c>
      <c r="D42" s="183">
        <f t="shared" ref="D42:AP42" si="7">D31*0.352</f>
        <v>15639.782399999998</v>
      </c>
      <c r="E42" s="183">
        <f t="shared" si="7"/>
        <v>15952.578047999999</v>
      </c>
      <c r="F42" s="183">
        <f t="shared" si="7"/>
        <v>16271.62960896</v>
      </c>
      <c r="G42" s="183">
        <f t="shared" si="7"/>
        <v>16597.062201139197</v>
      </c>
      <c r="H42" s="183">
        <f t="shared" si="7"/>
        <v>16929.003445161987</v>
      </c>
      <c r="I42" s="183">
        <f t="shared" si="7"/>
        <v>17267.583514065227</v>
      </c>
      <c r="J42" s="183">
        <f t="shared" si="7"/>
        <v>17612.93518434653</v>
      </c>
      <c r="K42" s="183">
        <f t="shared" si="7"/>
        <v>17965.19388803346</v>
      </c>
      <c r="L42" s="183">
        <f t="shared" si="7"/>
        <v>18324.497765794131</v>
      </c>
      <c r="M42" s="183">
        <f t="shared" si="7"/>
        <v>18690.987721110014</v>
      </c>
      <c r="N42" s="183">
        <f t="shared" si="7"/>
        <v>19064.807475532216</v>
      </c>
      <c r="O42" s="183">
        <f t="shared" si="7"/>
        <v>19446.103625042859</v>
      </c>
      <c r="P42" s="183">
        <f t="shared" si="7"/>
        <v>19835.025697543719</v>
      </c>
      <c r="Q42" s="183">
        <f t="shared" si="7"/>
        <v>20231.726211494592</v>
      </c>
      <c r="R42" s="183">
        <f t="shared" si="7"/>
        <v>20636.360735724487</v>
      </c>
      <c r="S42" s="183">
        <f t="shared" si="7"/>
        <v>21049.087950438974</v>
      </c>
      <c r="T42" s="183">
        <f t="shared" si="7"/>
        <v>21470.069709447755</v>
      </c>
      <c r="U42" s="183">
        <f t="shared" si="7"/>
        <v>21899.471103636712</v>
      </c>
      <c r="V42" s="183">
        <f t="shared" si="7"/>
        <v>22337.460525709444</v>
      </c>
      <c r="W42" s="183">
        <f t="shared" si="7"/>
        <v>22784.209736223638</v>
      </c>
      <c r="X42" s="183">
        <f t="shared" si="7"/>
        <v>23239.89393094811</v>
      </c>
      <c r="Y42" s="183">
        <f t="shared" si="7"/>
        <v>23704.69180956707</v>
      </c>
      <c r="Z42" s="183">
        <f t="shared" si="7"/>
        <v>24178.785645758413</v>
      </c>
      <c r="AA42" s="183">
        <f t="shared" si="7"/>
        <v>24662.361358673577</v>
      </c>
      <c r="AB42" s="183">
        <f t="shared" si="7"/>
        <v>25155.608585847051</v>
      </c>
      <c r="AC42" s="183">
        <f t="shared" si="7"/>
        <v>25658.720757563991</v>
      </c>
      <c r="AD42" s="183">
        <f t="shared" si="7"/>
        <v>26171.895172715271</v>
      </c>
      <c r="AE42" s="183">
        <f t="shared" si="7"/>
        <v>26695.333076169572</v>
      </c>
      <c r="AF42" s="183">
        <f t="shared" si="7"/>
        <v>27229.239737692969</v>
      </c>
      <c r="AG42" s="183">
        <f t="shared" si="7"/>
        <v>27773.824532446826</v>
      </c>
      <c r="AH42" s="183">
        <f t="shared" si="7"/>
        <v>28329.30102309577</v>
      </c>
      <c r="AI42" s="183">
        <f t="shared" si="7"/>
        <v>28895.887043557679</v>
      </c>
      <c r="AJ42" s="183">
        <f t="shared" si="7"/>
        <v>29473.804784428838</v>
      </c>
      <c r="AK42" s="183">
        <f t="shared" si="7"/>
        <v>30063.280880117418</v>
      </c>
      <c r="AL42" s="183">
        <f t="shared" si="7"/>
        <v>30664.546497719763</v>
      </c>
      <c r="AM42" s="183">
        <f t="shared" si="7"/>
        <v>31277.83742767416</v>
      </c>
      <c r="AN42" s="183">
        <f t="shared" si="7"/>
        <v>31903.394176227641</v>
      </c>
      <c r="AO42" s="183">
        <f t="shared" si="7"/>
        <v>32541.462059752201</v>
      </c>
      <c r="AP42" s="183">
        <f t="shared" si="7"/>
        <v>33192.29130094724</v>
      </c>
      <c r="AQ42" s="325"/>
    </row>
    <row r="43" spans="1:43" x14ac:dyDescent="0.25">
      <c r="A43" s="327">
        <v>12</v>
      </c>
      <c r="B43" s="178" t="s">
        <v>24</v>
      </c>
      <c r="C43" s="180">
        <f>'Podnik A'!C43+'Efektivita vs kompenzacie'!C36</f>
        <v>41000</v>
      </c>
      <c r="D43" s="180">
        <f>'Podnik A'!D43+'Efektivita vs kompenzacie'!D36</f>
        <v>41820</v>
      </c>
      <c r="E43" s="180">
        <f>'Podnik A'!E43+'Efektivita vs kompenzacie'!E36</f>
        <v>42656.4</v>
      </c>
      <c r="F43" s="180">
        <f>'Podnik A'!F43+'Efektivita vs kompenzacie'!F36</f>
        <v>43509.528000000006</v>
      </c>
      <c r="G43" s="180">
        <f>'Podnik A'!G43+'Efektivita vs kompenzacie'!G36</f>
        <v>44379.718560000008</v>
      </c>
      <c r="H43" s="180">
        <f>'Podnik A'!H43+'Efektivita vs kompenzacie'!H36</f>
        <v>45267.312931200009</v>
      </c>
      <c r="I43" s="180">
        <f>'Podnik A'!I43+'Efektivita vs kompenzacie'!I36</f>
        <v>46172.659189824008</v>
      </c>
      <c r="J43" s="180">
        <f>'Podnik A'!J43+'Efektivita vs kompenzacie'!J36</f>
        <v>47096.11237362049</v>
      </c>
      <c r="K43" s="180">
        <f>'Podnik A'!K43+'Efektivita vs kompenzacie'!K36</f>
        <v>48038.034621092898</v>
      </c>
      <c r="L43" s="180">
        <f>'Podnik A'!L43+'Efektivita vs kompenzacie'!L36</f>
        <v>48998.795313514755</v>
      </c>
      <c r="M43" s="180">
        <f>'Podnik A'!M43+'Efektivita vs kompenzacie'!M36</f>
        <v>49978.771219785049</v>
      </c>
      <c r="N43" s="180">
        <f>'Podnik A'!N43+'Efektivita vs kompenzacie'!N36</f>
        <v>50978.346644180754</v>
      </c>
      <c r="O43" s="180">
        <f>'Podnik A'!O43+'Efektivita vs kompenzacie'!O36</f>
        <v>51997.91357706437</v>
      </c>
      <c r="P43" s="180">
        <f>'Podnik A'!P43+'Efektivita vs kompenzacie'!P36</f>
        <v>53037.87184860566</v>
      </c>
      <c r="Q43" s="180">
        <f>'Podnik A'!Q43+'Efektivita vs kompenzacie'!Q36</f>
        <v>54098.629285577772</v>
      </c>
      <c r="R43" s="180">
        <f>'Podnik A'!R43+'Efektivita vs kompenzacie'!R36</f>
        <v>55180.601871289327</v>
      </c>
      <c r="S43" s="180">
        <f>'Podnik A'!S43+'Efektivita vs kompenzacie'!S36</f>
        <v>56284.213908715115</v>
      </c>
      <c r="T43" s="180">
        <f>'Podnik A'!T43+'Efektivita vs kompenzacie'!T36</f>
        <v>57409.898186889419</v>
      </c>
      <c r="U43" s="180">
        <f>'Podnik A'!U43+'Efektivita vs kompenzacie'!U36</f>
        <v>58558.096150627207</v>
      </c>
      <c r="V43" s="180">
        <f>'Podnik A'!V43+'Efektivita vs kompenzacie'!V36</f>
        <v>59729.25807363975</v>
      </c>
      <c r="W43" s="180">
        <f>'Podnik A'!W43+'Efektivita vs kompenzacie'!W36</f>
        <v>60923.843235112545</v>
      </c>
      <c r="X43" s="180">
        <f>'Podnik A'!X43+'Efektivita vs kompenzacie'!X36</f>
        <v>62142.320099814795</v>
      </c>
      <c r="Y43" s="180">
        <f>'Podnik A'!Y43+'Efektivita vs kompenzacie'!Y36</f>
        <v>63385.166501811094</v>
      </c>
      <c r="Z43" s="180">
        <f>'Podnik A'!Z43+'Efektivita vs kompenzacie'!Z36</f>
        <v>64652.869831847318</v>
      </c>
      <c r="AA43" s="180">
        <f>'Podnik A'!AA43+'Efektivita vs kompenzacie'!AA36</f>
        <v>65945.927228484259</v>
      </c>
      <c r="AB43" s="180">
        <f>'Podnik A'!AB43+'Efektivita vs kompenzacie'!AB36</f>
        <v>67264.845773053952</v>
      </c>
      <c r="AC43" s="180">
        <f>'Podnik A'!AC43+'Efektivita vs kompenzacie'!AC36</f>
        <v>68610.142688515029</v>
      </c>
      <c r="AD43" s="180">
        <f>'Podnik A'!AD43+'Efektivita vs kompenzacie'!AD36</f>
        <v>69982.345542285329</v>
      </c>
      <c r="AE43" s="180">
        <f>'Podnik A'!AE43+'Efektivita vs kompenzacie'!AE36</f>
        <v>71381.992453131039</v>
      </c>
      <c r="AF43" s="180">
        <f>'Podnik A'!AF43+'Efektivita vs kompenzacie'!AF36</f>
        <v>72809.632302193655</v>
      </c>
      <c r="AG43" s="180">
        <f>'Podnik A'!AG43+'Efektivita vs kompenzacie'!AG36</f>
        <v>74265.824948237525</v>
      </c>
      <c r="AH43" s="180">
        <f>'Podnik A'!AH43+'Efektivita vs kompenzacie'!AH36</f>
        <v>75751.141447202273</v>
      </c>
      <c r="AI43" s="180">
        <f>'Podnik A'!AI43+'Efektivita vs kompenzacie'!AI36</f>
        <v>77266.164276146315</v>
      </c>
      <c r="AJ43" s="180">
        <f>'Podnik A'!AJ43+'Efektivita vs kompenzacie'!AJ36</f>
        <v>78811.487561669244</v>
      </c>
      <c r="AK43" s="180">
        <f>'Podnik A'!AK43+'Efektivita vs kompenzacie'!AK36</f>
        <v>80387.717312902634</v>
      </c>
      <c r="AL43" s="180">
        <f>'Podnik A'!AL43+'Efektivita vs kompenzacie'!AL36</f>
        <v>81995.471659160685</v>
      </c>
      <c r="AM43" s="180">
        <f>'Podnik A'!AM43+'Efektivita vs kompenzacie'!AM36</f>
        <v>83635.381092343901</v>
      </c>
      <c r="AN43" s="180">
        <f>'Podnik A'!AN43+'Efektivita vs kompenzacie'!AN36</f>
        <v>85308.088714190788</v>
      </c>
      <c r="AO43" s="180">
        <f>'Podnik A'!AO43+'Efektivita vs kompenzacie'!AO36</f>
        <v>87014.250488474601</v>
      </c>
      <c r="AP43" s="180">
        <f>'Podnik A'!AP43+'Efektivita vs kompenzacie'!AP36</f>
        <v>88754.535498244091</v>
      </c>
      <c r="AQ43" s="325"/>
    </row>
    <row r="44" spans="1:43" x14ac:dyDescent="0.25">
      <c r="A44" s="327">
        <v>13</v>
      </c>
      <c r="B44" s="178" t="s">
        <v>25</v>
      </c>
      <c r="C44" s="180">
        <f>'Podnik A'!C44+'Efektivita vs kompenzacie'!C37</f>
        <v>12000</v>
      </c>
      <c r="D44" s="180">
        <f>'Podnik A'!D44+'Efektivita vs kompenzacie'!D37</f>
        <v>12240</v>
      </c>
      <c r="E44" s="180">
        <f>'Podnik A'!E44+'Efektivita vs kompenzacie'!E37</f>
        <v>12484.800000000001</v>
      </c>
      <c r="F44" s="180">
        <f>'Podnik A'!F44+'Efektivita vs kompenzacie'!F37</f>
        <v>12734.496000000001</v>
      </c>
      <c r="G44" s="180">
        <f>'Podnik A'!G44+'Efektivita vs kompenzacie'!G37</f>
        <v>12989.185920000002</v>
      </c>
      <c r="H44" s="180">
        <f>'Podnik A'!H44+'Efektivita vs kompenzacie'!H37</f>
        <v>13248.969638400002</v>
      </c>
      <c r="I44" s="180">
        <f>'Podnik A'!I44+'Efektivita vs kompenzacie'!I37</f>
        <v>13513.949031168002</v>
      </c>
      <c r="J44" s="180">
        <f>'Podnik A'!J44+'Efektivita vs kompenzacie'!J37</f>
        <v>13784.228011791361</v>
      </c>
      <c r="K44" s="180">
        <f>'Podnik A'!K44+'Efektivita vs kompenzacie'!K37</f>
        <v>14059.91257202719</v>
      </c>
      <c r="L44" s="180">
        <f>'Podnik A'!L44+'Efektivita vs kompenzacie'!L37</f>
        <v>14341.110823467734</v>
      </c>
      <c r="M44" s="180">
        <f>'Podnik A'!M44+'Efektivita vs kompenzacie'!M37</f>
        <v>14627.933039937088</v>
      </c>
      <c r="N44" s="180">
        <f>'Podnik A'!N44+'Efektivita vs kompenzacie'!N37</f>
        <v>14920.491700735831</v>
      </c>
      <c r="O44" s="180">
        <f>'Podnik A'!O44+'Efektivita vs kompenzacie'!O37</f>
        <v>15218.901534750548</v>
      </c>
      <c r="P44" s="180">
        <f>'Podnik A'!P44+'Efektivita vs kompenzacie'!P37</f>
        <v>15523.27956544556</v>
      </c>
      <c r="Q44" s="180">
        <f>'Podnik A'!Q44+'Efektivita vs kompenzacie'!Q37</f>
        <v>15833.745156754472</v>
      </c>
      <c r="R44" s="180">
        <f>'Podnik A'!R44+'Efektivita vs kompenzacie'!R37</f>
        <v>16150.420059889562</v>
      </c>
      <c r="S44" s="180">
        <f>'Podnik A'!S44+'Efektivita vs kompenzacie'!S37</f>
        <v>16473.428461087355</v>
      </c>
      <c r="T44" s="180">
        <f>'Podnik A'!T44+'Efektivita vs kompenzacie'!T37</f>
        <v>16802.897030309101</v>
      </c>
      <c r="U44" s="180">
        <f>'Podnik A'!U44+'Efektivita vs kompenzacie'!U37</f>
        <v>17138.954970915282</v>
      </c>
      <c r="V44" s="180">
        <f>'Podnik A'!V44+'Efektivita vs kompenzacie'!V37</f>
        <v>17481.734070333587</v>
      </c>
      <c r="W44" s="180">
        <f>'Podnik A'!W44+'Efektivita vs kompenzacie'!W37</f>
        <v>17831.368751740258</v>
      </c>
      <c r="X44" s="180">
        <f>'Podnik A'!X44+'Efektivita vs kompenzacie'!X37</f>
        <v>18187.996126775062</v>
      </c>
      <c r="Y44" s="180">
        <f>'Podnik A'!Y44+'Efektivita vs kompenzacie'!Y37</f>
        <v>18551.756049310563</v>
      </c>
      <c r="Z44" s="180">
        <f>'Podnik A'!Z44+'Efektivita vs kompenzacie'!Z37</f>
        <v>18922.791170296776</v>
      </c>
      <c r="AA44" s="180">
        <f>'Podnik A'!AA44+'Efektivita vs kompenzacie'!AA37</f>
        <v>19301.246993702713</v>
      </c>
      <c r="AB44" s="180">
        <f>'Podnik A'!AB44+'Efektivita vs kompenzacie'!AB37</f>
        <v>19687.271933576769</v>
      </c>
      <c r="AC44" s="180">
        <f>'Podnik A'!AC44+'Efektivita vs kompenzacie'!AC37</f>
        <v>20081.017372248305</v>
      </c>
      <c r="AD44" s="180">
        <f>'Podnik A'!AD44+'Efektivita vs kompenzacie'!AD37</f>
        <v>20482.63771969327</v>
      </c>
      <c r="AE44" s="180">
        <f>'Podnik A'!AE44+'Efektivita vs kompenzacie'!AE37</f>
        <v>20892.290474087134</v>
      </c>
      <c r="AF44" s="180">
        <f>'Podnik A'!AF44+'Efektivita vs kompenzacie'!AF37</f>
        <v>21310.136283568878</v>
      </c>
      <c r="AG44" s="180">
        <f>'Podnik A'!AG44+'Efektivita vs kompenzacie'!AG37</f>
        <v>21736.339009240255</v>
      </c>
      <c r="AH44" s="180">
        <f>'Podnik A'!AH44+'Efektivita vs kompenzacie'!AH37</f>
        <v>22171.065789425062</v>
      </c>
      <c r="AI44" s="180">
        <f>'Podnik A'!AI44+'Efektivita vs kompenzacie'!AI37</f>
        <v>22614.487105213564</v>
      </c>
      <c r="AJ44" s="180">
        <f>'Podnik A'!AJ44+'Efektivita vs kompenzacie'!AJ37</f>
        <v>23066.776847317837</v>
      </c>
      <c r="AK44" s="180">
        <f>'Podnik A'!AK44+'Efektivita vs kompenzacie'!AK37</f>
        <v>23528.112384264194</v>
      </c>
      <c r="AL44" s="180">
        <f>'Podnik A'!AL44+'Efektivita vs kompenzacie'!AL37</f>
        <v>23998.674631949478</v>
      </c>
      <c r="AM44" s="180">
        <f>'Podnik A'!AM44+'Efektivita vs kompenzacie'!AM37</f>
        <v>24478.648124588468</v>
      </c>
      <c r="AN44" s="180">
        <f>'Podnik A'!AN44+'Efektivita vs kompenzacie'!AN37</f>
        <v>24968.221087080237</v>
      </c>
      <c r="AO44" s="180">
        <f>'Podnik A'!AO44+'Efektivita vs kompenzacie'!AO37</f>
        <v>25467.585508821841</v>
      </c>
      <c r="AP44" s="180">
        <f>'Podnik A'!AP44+'Efektivita vs kompenzacie'!AP37</f>
        <v>25976.937218998279</v>
      </c>
      <c r="AQ44" s="325"/>
    </row>
    <row r="45" spans="1:43" x14ac:dyDescent="0.25">
      <c r="A45" s="327">
        <v>14</v>
      </c>
      <c r="B45" s="178" t="s">
        <v>26</v>
      </c>
      <c r="C45" s="180">
        <f>'Podnik A'!C45+'Efektivita vs kompenzacie'!C38</f>
        <v>0</v>
      </c>
      <c r="D45" s="180">
        <f>'Podnik A'!D45+'Efektivita vs kompenzacie'!D38</f>
        <v>1500</v>
      </c>
      <c r="E45" s="180">
        <f>'Podnik A'!E45+'Efektivita vs kompenzacie'!E38</f>
        <v>1530</v>
      </c>
      <c r="F45" s="180">
        <f>'Podnik A'!F45+'Efektivita vs kompenzacie'!F38</f>
        <v>1560.6000000000001</v>
      </c>
      <c r="G45" s="180">
        <f>'Podnik A'!G45+'Efektivita vs kompenzacie'!G38</f>
        <v>1591.8120000000001</v>
      </c>
      <c r="H45" s="180">
        <f>'Podnik A'!H45+'Efektivita vs kompenzacie'!H38</f>
        <v>1623.6482400000002</v>
      </c>
      <c r="I45" s="180">
        <f>'Podnik A'!I45+'Efektivita vs kompenzacie'!I38</f>
        <v>1656.1212048000002</v>
      </c>
      <c r="J45" s="180">
        <f>'Podnik A'!J45+'Efektivita vs kompenzacie'!J38</f>
        <v>1689.2436288960002</v>
      </c>
      <c r="K45" s="180">
        <f>'Podnik A'!K45+'Efektivita vs kompenzacie'!K38</f>
        <v>1723.0285014739202</v>
      </c>
      <c r="L45" s="180">
        <f>'Podnik A'!L45+'Efektivita vs kompenzacie'!L38</f>
        <v>1757.4890715033987</v>
      </c>
      <c r="M45" s="180">
        <f>'Podnik A'!M45+'Efektivita vs kompenzacie'!M38</f>
        <v>1792.6388529334668</v>
      </c>
      <c r="N45" s="180">
        <f>'Podnik A'!N45+'Efektivita vs kompenzacie'!N38</f>
        <v>1828.491629992136</v>
      </c>
      <c r="O45" s="180">
        <f>'Podnik A'!O45+'Efektivita vs kompenzacie'!O38</f>
        <v>1865.0614625919789</v>
      </c>
      <c r="P45" s="180">
        <f>'Podnik A'!P45+'Efektivita vs kompenzacie'!P38</f>
        <v>1902.3626918438185</v>
      </c>
      <c r="Q45" s="180">
        <f>'Podnik A'!Q45+'Efektivita vs kompenzacie'!Q38</f>
        <v>1940.409945680695</v>
      </c>
      <c r="R45" s="180">
        <f>'Podnik A'!R45+'Efektivita vs kompenzacie'!R38</f>
        <v>1979.218144594309</v>
      </c>
      <c r="S45" s="180">
        <f>'Podnik A'!S45+'Efektivita vs kompenzacie'!S38</f>
        <v>2018.8025074861953</v>
      </c>
      <c r="T45" s="180">
        <f>'Podnik A'!T45+'Efektivita vs kompenzacie'!T38</f>
        <v>2059.1785576359193</v>
      </c>
      <c r="U45" s="180">
        <f>'Podnik A'!U45+'Efektivita vs kompenzacie'!U38</f>
        <v>2100.3621287886376</v>
      </c>
      <c r="V45" s="180">
        <f>'Podnik A'!V45+'Efektivita vs kompenzacie'!V38</f>
        <v>2142.3693713644102</v>
      </c>
      <c r="W45" s="180">
        <f>'Podnik A'!W45+'Efektivita vs kompenzacie'!W38</f>
        <v>2185.2167587916983</v>
      </c>
      <c r="X45" s="180">
        <f>'Podnik A'!X45+'Efektivita vs kompenzacie'!X38</f>
        <v>2228.9210939675322</v>
      </c>
      <c r="Y45" s="180">
        <f>'Podnik A'!Y45+'Efektivita vs kompenzacie'!Y38</f>
        <v>2273.4995158468828</v>
      </c>
      <c r="Z45" s="180">
        <f>'Podnik A'!Z45+'Efektivita vs kompenzacie'!Z38</f>
        <v>2318.9695061638204</v>
      </c>
      <c r="AA45" s="180">
        <f>'Podnik A'!AA45+'Efektivita vs kompenzacie'!AA38</f>
        <v>2365.348896287097</v>
      </c>
      <c r="AB45" s="180">
        <f>'Podnik A'!AB45+'Efektivita vs kompenzacie'!AB38</f>
        <v>2412.6558742128391</v>
      </c>
      <c r="AC45" s="180">
        <f>'Podnik A'!AC45+'Efektivita vs kompenzacie'!AC38</f>
        <v>2460.9089916970961</v>
      </c>
      <c r="AD45" s="180">
        <f>'Podnik A'!AD45+'Efektivita vs kompenzacie'!AD38</f>
        <v>2510.1271715310381</v>
      </c>
      <c r="AE45" s="180">
        <f>'Podnik A'!AE45+'Efektivita vs kompenzacie'!AE38</f>
        <v>2560.3297149616587</v>
      </c>
      <c r="AF45" s="180">
        <f>'Podnik A'!AF45+'Efektivita vs kompenzacie'!AF38</f>
        <v>2611.5363092608918</v>
      </c>
      <c r="AG45" s="180">
        <f>'Podnik A'!AG45+'Efektivita vs kompenzacie'!AG38</f>
        <v>2663.7670354461097</v>
      </c>
      <c r="AH45" s="180">
        <f>'Podnik A'!AH45+'Efektivita vs kompenzacie'!AH38</f>
        <v>2717.0423761550319</v>
      </c>
      <c r="AI45" s="180">
        <f>'Podnik A'!AI45+'Efektivita vs kompenzacie'!AI38</f>
        <v>2771.3832236781327</v>
      </c>
      <c r="AJ45" s="180">
        <f>'Podnik A'!AJ45+'Efektivita vs kompenzacie'!AJ38</f>
        <v>2826.8108881516955</v>
      </c>
      <c r="AK45" s="180">
        <f>'Podnik A'!AK45+'Efektivita vs kompenzacie'!AK38</f>
        <v>2883.3471059147296</v>
      </c>
      <c r="AL45" s="180">
        <f>'Podnik A'!AL45+'Efektivita vs kompenzacie'!AL38</f>
        <v>2941.0140480330242</v>
      </c>
      <c r="AM45" s="180">
        <f>'Podnik A'!AM45+'Efektivita vs kompenzacie'!AM38</f>
        <v>2999.8343289936847</v>
      </c>
      <c r="AN45" s="180">
        <f>'Podnik A'!AN45+'Efektivita vs kompenzacie'!AN38</f>
        <v>3059.8310155735585</v>
      </c>
      <c r="AO45" s="180">
        <f>'Podnik A'!AO45+'Efektivita vs kompenzacie'!AO38</f>
        <v>3121.0276358850297</v>
      </c>
      <c r="AP45" s="180">
        <f>'Podnik A'!AP45+'Efektivita vs kompenzacie'!AP38</f>
        <v>3183.4481886027302</v>
      </c>
      <c r="AQ45" s="325"/>
    </row>
    <row r="46" spans="1:43" x14ac:dyDescent="0.25">
      <c r="A46" s="329">
        <v>15</v>
      </c>
      <c r="B46" s="182" t="s">
        <v>27</v>
      </c>
      <c r="C46" s="183">
        <f>'Úver A'!B5</f>
        <v>0</v>
      </c>
      <c r="D46" s="183">
        <f>'Úver A'!C5</f>
        <v>10500</v>
      </c>
      <c r="E46" s="183">
        <f>'Úver A'!D5</f>
        <v>9665.2019628627058</v>
      </c>
      <c r="F46" s="183">
        <f>'Úver A'!E5</f>
        <v>8788.664023868545</v>
      </c>
      <c r="G46" s="183">
        <f>'Úver A'!F5</f>
        <v>7868.2991879246783</v>
      </c>
      <c r="H46" s="183">
        <f>'Úver A'!G5</f>
        <v>6901.9161101836162</v>
      </c>
      <c r="I46" s="183">
        <f>'Úver A'!H5</f>
        <v>5887.2138785555035</v>
      </c>
      <c r="J46" s="183">
        <f>'Úver A'!I5</f>
        <v>4821.7765353459827</v>
      </c>
      <c r="K46" s="183">
        <f>'Úver A'!J5</f>
        <v>4953.0673249759875</v>
      </c>
      <c r="L46" s="183">
        <f>'Úver A'!K5</f>
        <v>4679.0419353806719</v>
      </c>
      <c r="M46" s="183">
        <f>'Úver A'!L5</f>
        <v>3261.8107013401323</v>
      </c>
      <c r="N46" s="183">
        <f>'Úver A'!M5</f>
        <v>1773.7179055975671</v>
      </c>
      <c r="O46" s="183">
        <f>'Úver A'!N5</f>
        <v>1571.0185072051618</v>
      </c>
      <c r="P46" s="183">
        <f>'Úver A'!O5</f>
        <v>1358.1841388931425</v>
      </c>
      <c r="Q46" s="183">
        <f>'Úver A'!P5</f>
        <v>1134.7080521655221</v>
      </c>
      <c r="R46" s="183">
        <f>'Úver A'!Q5</f>
        <v>900.05816110152057</v>
      </c>
      <c r="S46" s="183">
        <f>'Úver A'!R5</f>
        <v>653.67577548431905</v>
      </c>
      <c r="T46" s="183">
        <f>'Úver A'!S5</f>
        <v>394.97427058625749</v>
      </c>
      <c r="U46" s="183">
        <f>'Úver A'!T5</f>
        <v>123.33769044329276</v>
      </c>
      <c r="V46" s="183">
        <f>'Úver A'!U5</f>
        <v>3.6379788070917132E-13</v>
      </c>
      <c r="W46" s="183">
        <f>'Úver A'!V5</f>
        <v>0</v>
      </c>
      <c r="X46" s="183">
        <f>'Úver A'!W5</f>
        <v>0</v>
      </c>
      <c r="Y46" s="183">
        <f>'Úver A'!X5</f>
        <v>0</v>
      </c>
      <c r="Z46" s="183">
        <f>'Úver A'!Y5</f>
        <v>0</v>
      </c>
      <c r="AA46" s="183">
        <f>'Úver A'!Z5</f>
        <v>0</v>
      </c>
      <c r="AB46" s="183">
        <f>'Úver A'!AA5</f>
        <v>0</v>
      </c>
      <c r="AC46" s="183">
        <f>'Úver A'!AB5</f>
        <v>0</v>
      </c>
      <c r="AD46" s="183">
        <f>'Úver A'!AC5</f>
        <v>0</v>
      </c>
      <c r="AE46" s="183">
        <f>'Úver A'!AD5</f>
        <v>0</v>
      </c>
      <c r="AF46" s="183">
        <f>'Úver A'!AE5</f>
        <v>0</v>
      </c>
      <c r="AG46" s="183">
        <f>'Úver A'!AF5</f>
        <v>0</v>
      </c>
      <c r="AH46" s="183">
        <f>'Úver A'!AG5</f>
        <v>0</v>
      </c>
      <c r="AI46" s="183">
        <f>'Úver A'!AH5</f>
        <v>0</v>
      </c>
      <c r="AJ46" s="183">
        <f>'Úver A'!AI5</f>
        <v>0</v>
      </c>
      <c r="AK46" s="183">
        <f>'Úver A'!AJ5</f>
        <v>0</v>
      </c>
      <c r="AL46" s="183">
        <f>'Úver A'!AK5</f>
        <v>0</v>
      </c>
      <c r="AM46" s="183">
        <f>'Úver A'!AL5</f>
        <v>0</v>
      </c>
      <c r="AN46" s="183">
        <f>'Úver A'!AM5</f>
        <v>0</v>
      </c>
      <c r="AO46" s="183">
        <f>'Úver A'!AN5</f>
        <v>0</v>
      </c>
      <c r="AP46" s="183">
        <f>'Úver A'!AO5</f>
        <v>0</v>
      </c>
      <c r="AQ46" s="325"/>
    </row>
    <row r="47" spans="1:43" x14ac:dyDescent="0.25">
      <c r="A47" s="327">
        <v>16</v>
      </c>
      <c r="B47" s="178" t="s">
        <v>28</v>
      </c>
      <c r="C47" s="180">
        <f>'Podnik A'!C47+'Efektivita vs kompenzacie'!C40</f>
        <v>0</v>
      </c>
      <c r="D47" s="180">
        <f>'Podnik A'!D47+'Efektivita vs kompenzacie'!D40</f>
        <v>0</v>
      </c>
      <c r="E47" s="180">
        <f>'Podnik A'!E47+'Efektivita vs kompenzacie'!E40</f>
        <v>0</v>
      </c>
      <c r="F47" s="180">
        <f>'Podnik A'!F47+'Efektivita vs kompenzacie'!F40</f>
        <v>0</v>
      </c>
      <c r="G47" s="180">
        <f>'Podnik A'!G47+'Efektivita vs kompenzacie'!G40</f>
        <v>0</v>
      </c>
      <c r="H47" s="180">
        <f>'Podnik A'!H47+'Efektivita vs kompenzacie'!H40</f>
        <v>0</v>
      </c>
      <c r="I47" s="180">
        <f>'Podnik A'!I47+'Efektivita vs kompenzacie'!I40</f>
        <v>0</v>
      </c>
      <c r="J47" s="180">
        <f>'Podnik A'!J47+'Efektivita vs kompenzacie'!J40</f>
        <v>0</v>
      </c>
      <c r="K47" s="180">
        <f>'Podnik A'!K47+'Efektivita vs kompenzacie'!K40</f>
        <v>0</v>
      </c>
      <c r="L47" s="180">
        <f>'Podnik A'!L47+'Efektivita vs kompenzacie'!L40</f>
        <v>0</v>
      </c>
      <c r="M47" s="180">
        <f>'Podnik A'!M47+'Efektivita vs kompenzacie'!M40</f>
        <v>0</v>
      </c>
      <c r="N47" s="180">
        <f>'Podnik A'!N47+'Efektivita vs kompenzacie'!N40</f>
        <v>0</v>
      </c>
      <c r="O47" s="180">
        <f>'Podnik A'!O47+'Efektivita vs kompenzacie'!O40</f>
        <v>0</v>
      </c>
      <c r="P47" s="180">
        <f>'Podnik A'!P47+'Efektivita vs kompenzacie'!P40</f>
        <v>0</v>
      </c>
      <c r="Q47" s="180">
        <f>'Podnik A'!Q47+'Efektivita vs kompenzacie'!Q40</f>
        <v>0</v>
      </c>
      <c r="R47" s="180">
        <f>'Podnik A'!R47+'Efektivita vs kompenzacie'!R40</f>
        <v>0</v>
      </c>
      <c r="S47" s="180">
        <f>'Podnik A'!S47+'Efektivita vs kompenzacie'!S40</f>
        <v>0</v>
      </c>
      <c r="T47" s="180">
        <f>'Podnik A'!T47+'Efektivita vs kompenzacie'!T40</f>
        <v>0</v>
      </c>
      <c r="U47" s="180">
        <f>'Podnik A'!U47+'Efektivita vs kompenzacie'!U40</f>
        <v>0</v>
      </c>
      <c r="V47" s="180">
        <f>'Podnik A'!V47+'Efektivita vs kompenzacie'!V40</f>
        <v>0</v>
      </c>
      <c r="W47" s="180">
        <f>'Podnik A'!W47+'Efektivita vs kompenzacie'!W40</f>
        <v>0</v>
      </c>
      <c r="X47" s="180">
        <f>'Podnik A'!X47+'Efektivita vs kompenzacie'!X40</f>
        <v>0</v>
      </c>
      <c r="Y47" s="180">
        <f>'Podnik A'!Y47+'Efektivita vs kompenzacie'!Y40</f>
        <v>0</v>
      </c>
      <c r="Z47" s="180">
        <f>'Podnik A'!Z47+'Efektivita vs kompenzacie'!Z40</f>
        <v>0</v>
      </c>
      <c r="AA47" s="180">
        <f>'Podnik A'!AA47+'Efektivita vs kompenzacie'!AA40</f>
        <v>0</v>
      </c>
      <c r="AB47" s="180">
        <f>'Podnik A'!AB47+'Efektivita vs kompenzacie'!AB40</f>
        <v>0</v>
      </c>
      <c r="AC47" s="180">
        <f>'Podnik A'!AC47+'Efektivita vs kompenzacie'!AC40</f>
        <v>0</v>
      </c>
      <c r="AD47" s="180">
        <f>'Podnik A'!AD47+'Efektivita vs kompenzacie'!AD40</f>
        <v>0</v>
      </c>
      <c r="AE47" s="180">
        <f>'Podnik A'!AE47+'Efektivita vs kompenzacie'!AE40</f>
        <v>0</v>
      </c>
      <c r="AF47" s="180">
        <f>'Podnik A'!AF47+'Efektivita vs kompenzacie'!AF40</f>
        <v>0</v>
      </c>
      <c r="AG47" s="180">
        <f>'Podnik A'!AG47+'Efektivita vs kompenzacie'!AG40</f>
        <v>0</v>
      </c>
      <c r="AH47" s="180">
        <f>'Podnik A'!AH47+'Efektivita vs kompenzacie'!AH40</f>
        <v>0</v>
      </c>
      <c r="AI47" s="180">
        <f>'Podnik A'!AI47+'Efektivita vs kompenzacie'!AI40</f>
        <v>0</v>
      </c>
      <c r="AJ47" s="180">
        <f>'Podnik A'!AJ47+'Efektivita vs kompenzacie'!AJ40</f>
        <v>0</v>
      </c>
      <c r="AK47" s="180">
        <f>'Podnik A'!AK47+'Efektivita vs kompenzacie'!AK40</f>
        <v>0</v>
      </c>
      <c r="AL47" s="180">
        <f>'Podnik A'!AL47+'Efektivita vs kompenzacie'!AL40</f>
        <v>0</v>
      </c>
      <c r="AM47" s="180">
        <f>'Podnik A'!AM47+'Efektivita vs kompenzacie'!AM40</f>
        <v>0</v>
      </c>
      <c r="AN47" s="180">
        <f>'Podnik A'!AN47+'Efektivita vs kompenzacie'!AN40</f>
        <v>0</v>
      </c>
      <c r="AO47" s="180">
        <f>'Podnik A'!AO47+'Efektivita vs kompenzacie'!AO40</f>
        <v>0</v>
      </c>
      <c r="AP47" s="180">
        <f>'Podnik A'!AP47+'Efektivita vs kompenzacie'!AP40</f>
        <v>0</v>
      </c>
      <c r="AQ47" s="325"/>
    </row>
    <row r="48" spans="1:43" x14ac:dyDescent="0.25">
      <c r="A48" s="327">
        <v>17</v>
      </c>
      <c r="B48" s="178" t="s">
        <v>29</v>
      </c>
      <c r="C48" s="180">
        <f>'Podnik A'!C48+'Efektivita vs kompenzacie'!C41</f>
        <v>0</v>
      </c>
      <c r="D48" s="180">
        <f>'Podnik A'!D48+'Efektivita vs kompenzacie'!D41</f>
        <v>0</v>
      </c>
      <c r="E48" s="180">
        <f>'Podnik A'!E48+'Efektivita vs kompenzacie'!E41</f>
        <v>0</v>
      </c>
      <c r="F48" s="180">
        <f>'Podnik A'!F48+'Efektivita vs kompenzacie'!F41</f>
        <v>0</v>
      </c>
      <c r="G48" s="180">
        <f>'Podnik A'!G48+'Efektivita vs kompenzacie'!G41</f>
        <v>0</v>
      </c>
      <c r="H48" s="180">
        <f>'Podnik A'!H48+'Efektivita vs kompenzacie'!H41</f>
        <v>0</v>
      </c>
      <c r="I48" s="180">
        <f>'Podnik A'!I48+'Efektivita vs kompenzacie'!I41</f>
        <v>0</v>
      </c>
      <c r="J48" s="180">
        <f>'Podnik A'!J48+'Efektivita vs kompenzacie'!J41</f>
        <v>0</v>
      </c>
      <c r="K48" s="180">
        <f>'Podnik A'!K48+'Efektivita vs kompenzacie'!K41</f>
        <v>0</v>
      </c>
      <c r="L48" s="180">
        <f>'Podnik A'!L48+'Efektivita vs kompenzacie'!L41</f>
        <v>0</v>
      </c>
      <c r="M48" s="180">
        <f>'Podnik A'!M48+'Efektivita vs kompenzacie'!M41</f>
        <v>0</v>
      </c>
      <c r="N48" s="180">
        <f>'Podnik A'!N48+'Efektivita vs kompenzacie'!N41</f>
        <v>0</v>
      </c>
      <c r="O48" s="180">
        <f>'Podnik A'!O48+'Efektivita vs kompenzacie'!O41</f>
        <v>0</v>
      </c>
      <c r="P48" s="180">
        <f>'Podnik A'!P48+'Efektivita vs kompenzacie'!P41</f>
        <v>0</v>
      </c>
      <c r="Q48" s="180">
        <f>'Podnik A'!Q48+'Efektivita vs kompenzacie'!Q41</f>
        <v>0</v>
      </c>
      <c r="R48" s="180">
        <f>'Podnik A'!R48+'Efektivita vs kompenzacie'!R41</f>
        <v>0</v>
      </c>
      <c r="S48" s="180">
        <f>'Podnik A'!S48+'Efektivita vs kompenzacie'!S41</f>
        <v>0</v>
      </c>
      <c r="T48" s="180">
        <f>'Podnik A'!T48+'Efektivita vs kompenzacie'!T41</f>
        <v>0</v>
      </c>
      <c r="U48" s="180">
        <f>'Podnik A'!U48+'Efektivita vs kompenzacie'!U41</f>
        <v>0</v>
      </c>
      <c r="V48" s="180">
        <f>'Podnik A'!V48+'Efektivita vs kompenzacie'!V41</f>
        <v>0</v>
      </c>
      <c r="W48" s="180">
        <f>'Podnik A'!W48+'Efektivita vs kompenzacie'!W41</f>
        <v>0</v>
      </c>
      <c r="X48" s="180">
        <f>'Podnik A'!X48+'Efektivita vs kompenzacie'!X41</f>
        <v>0</v>
      </c>
      <c r="Y48" s="180">
        <f>'Podnik A'!Y48+'Efektivita vs kompenzacie'!Y41</f>
        <v>0</v>
      </c>
      <c r="Z48" s="180">
        <f>'Podnik A'!Z48+'Efektivita vs kompenzacie'!Z41</f>
        <v>0</v>
      </c>
      <c r="AA48" s="180">
        <f>'Podnik A'!AA48+'Efektivita vs kompenzacie'!AA41</f>
        <v>0</v>
      </c>
      <c r="AB48" s="180">
        <f>'Podnik A'!AB48+'Efektivita vs kompenzacie'!AB41</f>
        <v>0</v>
      </c>
      <c r="AC48" s="180">
        <f>'Podnik A'!AC48+'Efektivita vs kompenzacie'!AC41</f>
        <v>0</v>
      </c>
      <c r="AD48" s="180">
        <f>'Podnik A'!AD48+'Efektivita vs kompenzacie'!AD41</f>
        <v>0</v>
      </c>
      <c r="AE48" s="180">
        <f>'Podnik A'!AE48+'Efektivita vs kompenzacie'!AE41</f>
        <v>0</v>
      </c>
      <c r="AF48" s="180">
        <f>'Podnik A'!AF48+'Efektivita vs kompenzacie'!AF41</f>
        <v>0</v>
      </c>
      <c r="AG48" s="180">
        <f>'Podnik A'!AG48+'Efektivita vs kompenzacie'!AG41</f>
        <v>0</v>
      </c>
      <c r="AH48" s="180">
        <f>'Podnik A'!AH48+'Efektivita vs kompenzacie'!AH41</f>
        <v>0</v>
      </c>
      <c r="AI48" s="180">
        <f>'Podnik A'!AI48+'Efektivita vs kompenzacie'!AI41</f>
        <v>0</v>
      </c>
      <c r="AJ48" s="180">
        <f>'Podnik A'!AJ48+'Efektivita vs kompenzacie'!AJ41</f>
        <v>0</v>
      </c>
      <c r="AK48" s="180">
        <f>'Podnik A'!AK48+'Efektivita vs kompenzacie'!AK41</f>
        <v>0</v>
      </c>
      <c r="AL48" s="180">
        <f>'Podnik A'!AL48+'Efektivita vs kompenzacie'!AL41</f>
        <v>0</v>
      </c>
      <c r="AM48" s="180">
        <f>'Podnik A'!AM48+'Efektivita vs kompenzacie'!AM41</f>
        <v>0</v>
      </c>
      <c r="AN48" s="180">
        <f>'Podnik A'!AN48+'Efektivita vs kompenzacie'!AN41</f>
        <v>0</v>
      </c>
      <c r="AO48" s="180">
        <f>'Podnik A'!AO48+'Efektivita vs kompenzacie'!AO41</f>
        <v>0</v>
      </c>
      <c r="AP48" s="180">
        <f>'Podnik A'!AP48+'Efektivita vs kompenzacie'!AP41</f>
        <v>0</v>
      </c>
      <c r="AQ48" s="325"/>
    </row>
    <row r="49" spans="1:43" x14ac:dyDescent="0.25">
      <c r="A49" s="332"/>
      <c r="B49" s="190" t="s">
        <v>30</v>
      </c>
      <c r="C49" s="186">
        <f>SUM(C28,C29,C30,C43,C44,C45,C46,C47,C48)</f>
        <v>121393.12</v>
      </c>
      <c r="D49" s="186">
        <f>SUM(D28,D29,D30,D43,D44,D45,D46,D47,D48)</f>
        <v>135820.98239999998</v>
      </c>
      <c r="E49" s="186">
        <f t="shared" ref="E49:AP49" si="8">SUM(E28,E29,E30,E43,E44,E45,E46,E47,E48)</f>
        <v>137492.60401086271</v>
      </c>
      <c r="F49" s="186">
        <f t="shared" si="8"/>
        <v>139172.61411282857</v>
      </c>
      <c r="G49" s="186">
        <f t="shared" si="8"/>
        <v>140859.92827866389</v>
      </c>
      <c r="H49" s="186">
        <f t="shared" si="8"/>
        <v>142553.37778273763</v>
      </c>
      <c r="I49" s="186">
        <f t="shared" si="8"/>
        <v>144251.7047845606</v>
      </c>
      <c r="J49" s="186">
        <f t="shared" si="8"/>
        <v>145953.55725947116</v>
      </c>
      <c r="K49" s="186">
        <f t="shared" si="8"/>
        <v>148907.4836635837</v>
      </c>
      <c r="L49" s="186">
        <f t="shared" si="8"/>
        <v>151512.54660076051</v>
      </c>
      <c r="M49" s="186">
        <f t="shared" si="8"/>
        <v>153031.98546002762</v>
      </c>
      <c r="N49" s="186">
        <f t="shared" si="8"/>
        <v>154539.29615945878</v>
      </c>
      <c r="O49" s="186">
        <f t="shared" si="8"/>
        <v>157391.9083261436</v>
      </c>
      <c r="P49" s="186">
        <f t="shared" si="8"/>
        <v>160295.49175421038</v>
      </c>
      <c r="Q49" s="186">
        <f t="shared" si="8"/>
        <v>163250.7618197891</v>
      </c>
      <c r="R49" s="186">
        <f t="shared" si="8"/>
        <v>166258.43300407752</v>
      </c>
      <c r="S49" s="186">
        <f t="shared" si="8"/>
        <v>169319.21811531988</v>
      </c>
      <c r="T49" s="186">
        <f t="shared" si="8"/>
        <v>172433.82745721852</v>
      </c>
      <c r="U49" s="186">
        <f t="shared" si="8"/>
        <v>175602.96794080822</v>
      </c>
      <c r="V49" s="186">
        <f t="shared" si="8"/>
        <v>178989.22285537221</v>
      </c>
      <c r="W49" s="186">
        <f t="shared" si="8"/>
        <v>182569.00731247966</v>
      </c>
      <c r="X49" s="186">
        <f t="shared" si="8"/>
        <v>186220.38745872924</v>
      </c>
      <c r="Y49" s="186">
        <f t="shared" si="8"/>
        <v>189944.79520790384</v>
      </c>
      <c r="Z49" s="186">
        <f t="shared" si="8"/>
        <v>193743.69111206193</v>
      </c>
      <c r="AA49" s="186">
        <f t="shared" si="8"/>
        <v>197618.56493430314</v>
      </c>
      <c r="AB49" s="186">
        <f t="shared" si="8"/>
        <v>201570.93623298919</v>
      </c>
      <c r="AC49" s="186">
        <f t="shared" si="8"/>
        <v>205602.35495764902</v>
      </c>
      <c r="AD49" s="186">
        <f t="shared" si="8"/>
        <v>209714.40205680198</v>
      </c>
      <c r="AE49" s="186">
        <f t="shared" si="8"/>
        <v>213908.69009793803</v>
      </c>
      <c r="AF49" s="186">
        <f t="shared" si="8"/>
        <v>218186.86389989677</v>
      </c>
      <c r="AG49" s="186">
        <f t="shared" si="8"/>
        <v>222550.60117789471</v>
      </c>
      <c r="AH49" s="186">
        <f t="shared" si="8"/>
        <v>227001.61320145265</v>
      </c>
      <c r="AI49" s="186">
        <f t="shared" si="8"/>
        <v>231541.64546548165</v>
      </c>
      <c r="AJ49" s="186">
        <f t="shared" si="8"/>
        <v>236172.4783747913</v>
      </c>
      <c r="AK49" s="186">
        <f t="shared" si="8"/>
        <v>240895.92794228712</v>
      </c>
      <c r="AL49" s="186">
        <f t="shared" si="8"/>
        <v>245713.84650113288</v>
      </c>
      <c r="AM49" s="186">
        <f t="shared" si="8"/>
        <v>250628.12343115557</v>
      </c>
      <c r="AN49" s="186">
        <f t="shared" si="8"/>
        <v>255640.68589977865</v>
      </c>
      <c r="AO49" s="186">
        <f t="shared" si="8"/>
        <v>260753.49961777427</v>
      </c>
      <c r="AP49" s="186">
        <f t="shared" si="8"/>
        <v>265968.56961012975</v>
      </c>
      <c r="AQ49" s="325"/>
    </row>
    <row r="50" spans="1:43" x14ac:dyDescent="0.25">
      <c r="A50" s="33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325"/>
    </row>
    <row r="51" spans="1:43" x14ac:dyDescent="0.25">
      <c r="A51" s="33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325"/>
    </row>
    <row r="52" spans="1:43" ht="15.75" thickBot="1" x14ac:dyDescent="0.3">
      <c r="A52" s="334"/>
      <c r="B52" s="194" t="s">
        <v>31</v>
      </c>
      <c r="C52" s="194">
        <f>$C$6</f>
        <v>2020</v>
      </c>
      <c r="D52" s="194">
        <f>C52+1</f>
        <v>2021</v>
      </c>
      <c r="E52" s="194">
        <f t="shared" ref="E52:AP52" si="9">D52+1</f>
        <v>2022</v>
      </c>
      <c r="F52" s="194">
        <f t="shared" si="9"/>
        <v>2023</v>
      </c>
      <c r="G52" s="194">
        <f t="shared" si="9"/>
        <v>2024</v>
      </c>
      <c r="H52" s="194">
        <f t="shared" si="9"/>
        <v>2025</v>
      </c>
      <c r="I52" s="194">
        <f t="shared" si="9"/>
        <v>2026</v>
      </c>
      <c r="J52" s="194">
        <f t="shared" si="9"/>
        <v>2027</v>
      </c>
      <c r="K52" s="194">
        <f t="shared" si="9"/>
        <v>2028</v>
      </c>
      <c r="L52" s="194">
        <f t="shared" si="9"/>
        <v>2029</v>
      </c>
      <c r="M52" s="194">
        <f t="shared" si="9"/>
        <v>2030</v>
      </c>
      <c r="N52" s="194">
        <f t="shared" si="9"/>
        <v>2031</v>
      </c>
      <c r="O52" s="194">
        <f t="shared" si="9"/>
        <v>2032</v>
      </c>
      <c r="P52" s="194">
        <f t="shared" si="9"/>
        <v>2033</v>
      </c>
      <c r="Q52" s="194">
        <f t="shared" si="9"/>
        <v>2034</v>
      </c>
      <c r="R52" s="194">
        <f t="shared" si="9"/>
        <v>2035</v>
      </c>
      <c r="S52" s="194">
        <f t="shared" si="9"/>
        <v>2036</v>
      </c>
      <c r="T52" s="194">
        <f t="shared" si="9"/>
        <v>2037</v>
      </c>
      <c r="U52" s="194">
        <f t="shared" si="9"/>
        <v>2038</v>
      </c>
      <c r="V52" s="194">
        <f t="shared" si="9"/>
        <v>2039</v>
      </c>
      <c r="W52" s="194">
        <f t="shared" si="9"/>
        <v>2040</v>
      </c>
      <c r="X52" s="194">
        <f t="shared" si="9"/>
        <v>2041</v>
      </c>
      <c r="Y52" s="194">
        <f t="shared" si="9"/>
        <v>2042</v>
      </c>
      <c r="Z52" s="194">
        <f t="shared" si="9"/>
        <v>2043</v>
      </c>
      <c r="AA52" s="194">
        <f t="shared" si="9"/>
        <v>2044</v>
      </c>
      <c r="AB52" s="194">
        <f t="shared" si="9"/>
        <v>2045</v>
      </c>
      <c r="AC52" s="194">
        <f t="shared" si="9"/>
        <v>2046</v>
      </c>
      <c r="AD52" s="194">
        <f t="shared" si="9"/>
        <v>2047</v>
      </c>
      <c r="AE52" s="194">
        <f t="shared" si="9"/>
        <v>2048</v>
      </c>
      <c r="AF52" s="194">
        <f t="shared" si="9"/>
        <v>2049</v>
      </c>
      <c r="AG52" s="194">
        <f t="shared" si="9"/>
        <v>2050</v>
      </c>
      <c r="AH52" s="194">
        <f t="shared" si="9"/>
        <v>2051</v>
      </c>
      <c r="AI52" s="194">
        <f t="shared" si="9"/>
        <v>2052</v>
      </c>
      <c r="AJ52" s="194">
        <f t="shared" si="9"/>
        <v>2053</v>
      </c>
      <c r="AK52" s="194">
        <f t="shared" si="9"/>
        <v>2054</v>
      </c>
      <c r="AL52" s="194">
        <f t="shared" si="9"/>
        <v>2055</v>
      </c>
      <c r="AM52" s="194">
        <f t="shared" si="9"/>
        <v>2056</v>
      </c>
      <c r="AN52" s="194">
        <f t="shared" si="9"/>
        <v>2057</v>
      </c>
      <c r="AO52" s="194">
        <f t="shared" si="9"/>
        <v>2058</v>
      </c>
      <c r="AP52" s="194">
        <f t="shared" si="9"/>
        <v>2059</v>
      </c>
      <c r="AQ52" s="325"/>
    </row>
    <row r="53" spans="1:43" x14ac:dyDescent="0.25">
      <c r="A53" s="308"/>
      <c r="B53" s="1" t="s">
        <v>129</v>
      </c>
      <c r="C53" s="2">
        <v>1</v>
      </c>
      <c r="D53" s="2">
        <v>2</v>
      </c>
      <c r="E53" s="2">
        <v>3</v>
      </c>
      <c r="F53" s="2">
        <v>4</v>
      </c>
      <c r="G53" s="2">
        <v>5</v>
      </c>
      <c r="H53" s="2">
        <v>6</v>
      </c>
      <c r="I53" s="2">
        <v>7</v>
      </c>
      <c r="J53" s="2">
        <v>8</v>
      </c>
      <c r="K53" s="2">
        <v>9</v>
      </c>
      <c r="L53" s="2">
        <v>10</v>
      </c>
      <c r="M53" s="2">
        <v>11</v>
      </c>
      <c r="N53" s="2">
        <v>12</v>
      </c>
      <c r="O53" s="2">
        <v>13</v>
      </c>
      <c r="P53" s="2">
        <v>14</v>
      </c>
      <c r="Q53" s="2">
        <v>15</v>
      </c>
      <c r="R53" s="2">
        <v>16</v>
      </c>
      <c r="S53" s="2">
        <v>17</v>
      </c>
      <c r="T53" s="2">
        <v>18</v>
      </c>
      <c r="U53" s="2">
        <v>19</v>
      </c>
      <c r="V53" s="2">
        <v>20</v>
      </c>
      <c r="W53" s="2">
        <v>21</v>
      </c>
      <c r="X53" s="2">
        <v>22</v>
      </c>
      <c r="Y53" s="2">
        <v>23</v>
      </c>
      <c r="Z53" s="2">
        <v>24</v>
      </c>
      <c r="AA53" s="2">
        <v>25</v>
      </c>
      <c r="AB53" s="2">
        <v>26</v>
      </c>
      <c r="AC53" s="2">
        <v>27</v>
      </c>
      <c r="AD53" s="2">
        <v>28</v>
      </c>
      <c r="AE53" s="2">
        <v>29</v>
      </c>
      <c r="AF53" s="2">
        <v>30</v>
      </c>
      <c r="AG53" s="2">
        <v>31</v>
      </c>
      <c r="AH53" s="2">
        <v>32</v>
      </c>
      <c r="AI53" s="2">
        <v>33</v>
      </c>
      <c r="AJ53" s="2">
        <v>34</v>
      </c>
      <c r="AK53" s="2">
        <v>35</v>
      </c>
      <c r="AL53" s="2">
        <v>36</v>
      </c>
      <c r="AM53" s="2">
        <v>37</v>
      </c>
      <c r="AN53" s="2">
        <v>38</v>
      </c>
      <c r="AO53" s="2">
        <v>39</v>
      </c>
      <c r="AP53" s="2">
        <v>40</v>
      </c>
      <c r="AQ53" s="325"/>
    </row>
    <row r="54" spans="1:43" x14ac:dyDescent="0.25">
      <c r="A54" s="327">
        <v>18</v>
      </c>
      <c r="B54" s="178" t="s">
        <v>34</v>
      </c>
      <c r="C54" s="180">
        <f>'Podnik A'!C54</f>
        <v>3500</v>
      </c>
      <c r="D54" s="180">
        <f>'Podnik A'!D54</f>
        <v>3570</v>
      </c>
      <c r="E54" s="180">
        <f>'Podnik A'!E54</f>
        <v>3641.4</v>
      </c>
      <c r="F54" s="180">
        <f>'Podnik A'!F54</f>
        <v>3714.2280000000001</v>
      </c>
      <c r="G54" s="180">
        <f>'Podnik A'!G54</f>
        <v>3788.5125600000001</v>
      </c>
      <c r="H54" s="180">
        <f>'Podnik A'!H54</f>
        <v>3864.2828112000002</v>
      </c>
      <c r="I54" s="180">
        <f>'Podnik A'!I54</f>
        <v>3941.5684674240001</v>
      </c>
      <c r="J54" s="180">
        <f>'Podnik A'!J54</f>
        <v>4020.3998367724803</v>
      </c>
      <c r="K54" s="180">
        <f>'Podnik A'!K54</f>
        <v>4100.8078335079299</v>
      </c>
      <c r="L54" s="180">
        <f>'Podnik A'!L54</f>
        <v>4182.8239901780889</v>
      </c>
      <c r="M54" s="180">
        <f>'Podnik A'!M54</f>
        <v>4266.4804699816505</v>
      </c>
      <c r="N54" s="180">
        <f>'Podnik A'!N54</f>
        <v>4351.8100793812837</v>
      </c>
      <c r="O54" s="180">
        <f>'Podnik A'!O54</f>
        <v>4438.846280968909</v>
      </c>
      <c r="P54" s="180">
        <f>'Podnik A'!P54</f>
        <v>4527.6232065882868</v>
      </c>
      <c r="Q54" s="180">
        <f>'Podnik A'!Q54</f>
        <v>4618.1756707200529</v>
      </c>
      <c r="R54" s="180">
        <f>'Podnik A'!R54</f>
        <v>4710.5391841344544</v>
      </c>
      <c r="S54" s="180">
        <f>'Podnik A'!S54</f>
        <v>4804.7499678171434</v>
      </c>
      <c r="T54" s="180">
        <f>'Podnik A'!T54</f>
        <v>4900.8449671734861</v>
      </c>
      <c r="U54" s="180">
        <f>'Podnik A'!U54</f>
        <v>4998.8618665169561</v>
      </c>
      <c r="V54" s="180">
        <f>'Podnik A'!V54</f>
        <v>5098.8391038472955</v>
      </c>
      <c r="W54" s="180">
        <f>'Podnik A'!W54</f>
        <v>5200.8158859242412</v>
      </c>
      <c r="X54" s="180">
        <f>'Podnik A'!X54</f>
        <v>5304.8322036427262</v>
      </c>
      <c r="Y54" s="180">
        <f>'Podnik A'!Y54</f>
        <v>5410.9288477155806</v>
      </c>
      <c r="Z54" s="180">
        <f>'Podnik A'!Z54</f>
        <v>5519.1474246698926</v>
      </c>
      <c r="AA54" s="180">
        <f>'Podnik A'!AA54</f>
        <v>5629.5303731632903</v>
      </c>
      <c r="AB54" s="180">
        <f>'Podnik A'!AB54</f>
        <v>5742.120980626556</v>
      </c>
      <c r="AC54" s="180">
        <f>'Podnik A'!AC54</f>
        <v>5856.9634002390876</v>
      </c>
      <c r="AD54" s="180">
        <f>'Podnik A'!AD54</f>
        <v>5974.1026682438696</v>
      </c>
      <c r="AE54" s="180">
        <f>'Podnik A'!AE54</f>
        <v>6093.5847216087468</v>
      </c>
      <c r="AF54" s="180">
        <f>'Podnik A'!AF54</f>
        <v>6215.4564160409218</v>
      </c>
      <c r="AG54" s="180">
        <f>'Podnik A'!AG54</f>
        <v>6339.7655443617405</v>
      </c>
      <c r="AH54" s="180">
        <f>'Podnik A'!AH54</f>
        <v>6466.5608552489757</v>
      </c>
      <c r="AI54" s="180">
        <f>'Podnik A'!AI54</f>
        <v>6595.892072353955</v>
      </c>
      <c r="AJ54" s="180">
        <f>'Podnik A'!AJ54</f>
        <v>6727.8099138010339</v>
      </c>
      <c r="AK54" s="180">
        <f>'Podnik A'!AK54</f>
        <v>6862.3661120770548</v>
      </c>
      <c r="AL54" s="180">
        <f>'Podnik A'!AL54</f>
        <v>6999.6134343185959</v>
      </c>
      <c r="AM54" s="180">
        <f>'Podnik A'!AM54</f>
        <v>7139.6057030049678</v>
      </c>
      <c r="AN54" s="180">
        <f>'Podnik A'!AN54</f>
        <v>7282.3978170650671</v>
      </c>
      <c r="AO54" s="180">
        <f>'Podnik A'!AO54</f>
        <v>7428.0457734063684</v>
      </c>
      <c r="AP54" s="180">
        <f>'Podnik A'!AP54</f>
        <v>7576.6066888744963</v>
      </c>
      <c r="AQ54" s="325"/>
    </row>
    <row r="55" spans="1:43" x14ac:dyDescent="0.25">
      <c r="A55" s="327">
        <v>19</v>
      </c>
      <c r="B55" s="178" t="s">
        <v>33</v>
      </c>
      <c r="C55" s="180">
        <f>'Podnik A'!C55</f>
        <v>0</v>
      </c>
      <c r="D55" s="180">
        <f>'Podnik A'!D55</f>
        <v>0</v>
      </c>
      <c r="E55" s="180">
        <f>'Podnik A'!E55</f>
        <v>0</v>
      </c>
      <c r="F55" s="180">
        <f>'Podnik A'!F55</f>
        <v>0</v>
      </c>
      <c r="G55" s="180">
        <f>'Podnik A'!G55</f>
        <v>0</v>
      </c>
      <c r="H55" s="180">
        <f>'Podnik A'!H55</f>
        <v>0</v>
      </c>
      <c r="I55" s="180">
        <f>'Podnik A'!I55</f>
        <v>0</v>
      </c>
      <c r="J55" s="180">
        <f>'Podnik A'!J55</f>
        <v>0</v>
      </c>
      <c r="K55" s="180">
        <f>'Podnik A'!K55</f>
        <v>0</v>
      </c>
      <c r="L55" s="180">
        <f>'Podnik A'!L55</f>
        <v>0</v>
      </c>
      <c r="M55" s="180">
        <f>'Podnik A'!M55</f>
        <v>0</v>
      </c>
      <c r="N55" s="180">
        <f>'Podnik A'!N55</f>
        <v>0</v>
      </c>
      <c r="O55" s="180">
        <f>'Podnik A'!O55</f>
        <v>0</v>
      </c>
      <c r="P55" s="180">
        <f>'Podnik A'!P55</f>
        <v>0</v>
      </c>
      <c r="Q55" s="180">
        <f>'Podnik A'!Q55</f>
        <v>0</v>
      </c>
      <c r="R55" s="180">
        <f>'Podnik A'!R55</f>
        <v>0</v>
      </c>
      <c r="S55" s="180">
        <f>'Podnik A'!S55</f>
        <v>0</v>
      </c>
      <c r="T55" s="180">
        <f>'Podnik A'!T55</f>
        <v>0</v>
      </c>
      <c r="U55" s="180">
        <f>'Podnik A'!U55</f>
        <v>0</v>
      </c>
      <c r="V55" s="180">
        <f>'Podnik A'!V55</f>
        <v>0</v>
      </c>
      <c r="W55" s="180">
        <f>'Podnik A'!W55</f>
        <v>0</v>
      </c>
      <c r="X55" s="180">
        <f>'Podnik A'!X55</f>
        <v>0</v>
      </c>
      <c r="Y55" s="180">
        <f>'Podnik A'!Y55</f>
        <v>0</v>
      </c>
      <c r="Z55" s="180">
        <f>'Podnik A'!Z55</f>
        <v>0</v>
      </c>
      <c r="AA55" s="180">
        <f>'Podnik A'!AA55</f>
        <v>0</v>
      </c>
      <c r="AB55" s="180">
        <f>'Podnik A'!AB55</f>
        <v>0</v>
      </c>
      <c r="AC55" s="180">
        <f>'Podnik A'!AC55</f>
        <v>0</v>
      </c>
      <c r="AD55" s="180">
        <f>'Podnik A'!AD55</f>
        <v>0</v>
      </c>
      <c r="AE55" s="180">
        <f>'Podnik A'!AE55</f>
        <v>0</v>
      </c>
      <c r="AF55" s="180">
        <f>'Podnik A'!AF55</f>
        <v>0</v>
      </c>
      <c r="AG55" s="180">
        <f>'Podnik A'!AG55</f>
        <v>0</v>
      </c>
      <c r="AH55" s="180">
        <f>'Podnik A'!AH55</f>
        <v>0</v>
      </c>
      <c r="AI55" s="180">
        <f>'Podnik A'!AI55</f>
        <v>0</v>
      </c>
      <c r="AJ55" s="180">
        <f>'Podnik A'!AJ55</f>
        <v>0</v>
      </c>
      <c r="AK55" s="180">
        <f>'Podnik A'!AK55</f>
        <v>0</v>
      </c>
      <c r="AL55" s="180">
        <f>'Podnik A'!AL55</f>
        <v>0</v>
      </c>
      <c r="AM55" s="180">
        <f>'Podnik A'!AM55</f>
        <v>0</v>
      </c>
      <c r="AN55" s="180">
        <f>'Podnik A'!AN55</f>
        <v>0</v>
      </c>
      <c r="AO55" s="180">
        <f>'Podnik A'!AO55</f>
        <v>0</v>
      </c>
      <c r="AP55" s="180">
        <f>'Podnik A'!AP55</f>
        <v>0</v>
      </c>
      <c r="AQ55" s="325"/>
    </row>
    <row r="56" spans="1:43" x14ac:dyDescent="0.25">
      <c r="A56" s="327">
        <v>20</v>
      </c>
      <c r="B56" s="178" t="s">
        <v>32</v>
      </c>
      <c r="C56" s="180">
        <f>'Podnik A'!C56</f>
        <v>150000</v>
      </c>
      <c r="D56" s="180">
        <f>'Podnik A'!D56</f>
        <v>153000</v>
      </c>
      <c r="E56" s="180">
        <f>'Podnik A'!E56</f>
        <v>156060</v>
      </c>
      <c r="F56" s="180">
        <f>'Podnik A'!F56</f>
        <v>159181.20000000001</v>
      </c>
      <c r="G56" s="180">
        <f>'Podnik A'!G56</f>
        <v>162364.82400000002</v>
      </c>
      <c r="H56" s="180">
        <f>'Podnik A'!H56</f>
        <v>165612.12048000001</v>
      </c>
      <c r="I56" s="180">
        <f>'Podnik A'!I56</f>
        <v>168924.36288960002</v>
      </c>
      <c r="J56" s="180">
        <f>'Podnik A'!J56</f>
        <v>172302.85014739202</v>
      </c>
      <c r="K56" s="180">
        <f>'Podnik A'!K56</f>
        <v>175748.90715033986</v>
      </c>
      <c r="L56" s="180">
        <f>'Podnik A'!L56</f>
        <v>179263.88529334666</v>
      </c>
      <c r="M56" s="180">
        <f>'Podnik A'!M56</f>
        <v>182849.16299921359</v>
      </c>
      <c r="N56" s="180">
        <f>'Podnik A'!N56</f>
        <v>186506.14625919785</v>
      </c>
      <c r="O56" s="180">
        <f>'Podnik A'!O56</f>
        <v>190236.26918438182</v>
      </c>
      <c r="P56" s="180">
        <f>'Podnik A'!P56</f>
        <v>194040.99456806947</v>
      </c>
      <c r="Q56" s="180">
        <f>'Podnik A'!Q56</f>
        <v>197921.81445943087</v>
      </c>
      <c r="R56" s="180">
        <f>'Podnik A'!R56</f>
        <v>201880.2507486195</v>
      </c>
      <c r="S56" s="180">
        <f>'Podnik A'!S56</f>
        <v>205917.85576359188</v>
      </c>
      <c r="T56" s="180">
        <f>'Podnik A'!T56</f>
        <v>210036.21287886373</v>
      </c>
      <c r="U56" s="180">
        <f>'Podnik A'!U56</f>
        <v>214236.937136441</v>
      </c>
      <c r="V56" s="180">
        <f>'Podnik A'!V56</f>
        <v>218521.67587916984</v>
      </c>
      <c r="W56" s="180">
        <f>'Podnik A'!W56</f>
        <v>222892.10939675325</v>
      </c>
      <c r="X56" s="180">
        <f>'Podnik A'!X56</f>
        <v>227349.95158468833</v>
      </c>
      <c r="Y56" s="180">
        <f>'Podnik A'!Y56</f>
        <v>231896.95061638209</v>
      </c>
      <c r="Z56" s="180">
        <f>'Podnik A'!Z56</f>
        <v>236534.88962870973</v>
      </c>
      <c r="AA56" s="180">
        <f>'Podnik A'!AA56</f>
        <v>241265.58742128394</v>
      </c>
      <c r="AB56" s="180">
        <f>'Podnik A'!AB56</f>
        <v>246090.89916970962</v>
      </c>
      <c r="AC56" s="180">
        <f>'Podnik A'!AC56</f>
        <v>251012.71715310382</v>
      </c>
      <c r="AD56" s="180">
        <f>'Podnik A'!AD56</f>
        <v>256032.9714961659</v>
      </c>
      <c r="AE56" s="180">
        <f>'Podnik A'!AE56</f>
        <v>261153.63092608922</v>
      </c>
      <c r="AF56" s="180">
        <f>'Podnik A'!AF56</f>
        <v>266376.70354461099</v>
      </c>
      <c r="AG56" s="180">
        <f>'Podnik A'!AG56</f>
        <v>271704.2376155032</v>
      </c>
      <c r="AH56" s="180">
        <f>'Podnik A'!AH56</f>
        <v>277138.32236781326</v>
      </c>
      <c r="AI56" s="180">
        <f>'Podnik A'!AI56</f>
        <v>282681.08881516953</v>
      </c>
      <c r="AJ56" s="180">
        <f>'Podnik A'!AJ56</f>
        <v>288334.71059147292</v>
      </c>
      <c r="AK56" s="180">
        <f>'Podnik A'!AK56</f>
        <v>294101.40480330237</v>
      </c>
      <c r="AL56" s="180">
        <f>'Podnik A'!AL56</f>
        <v>299983.4328993684</v>
      </c>
      <c r="AM56" s="180">
        <f>'Podnik A'!AM56</f>
        <v>305983.10155735578</v>
      </c>
      <c r="AN56" s="180">
        <f>'Podnik A'!AN56</f>
        <v>312102.76358850289</v>
      </c>
      <c r="AO56" s="180">
        <f>'Podnik A'!AO56</f>
        <v>318344.81886027294</v>
      </c>
      <c r="AP56" s="180">
        <f>'Podnik A'!AP56</f>
        <v>324711.71523747838</v>
      </c>
      <c r="AQ56" s="325"/>
    </row>
    <row r="57" spans="1:43" x14ac:dyDescent="0.25">
      <c r="A57" s="327"/>
      <c r="B57" s="178" t="s">
        <v>157</v>
      </c>
      <c r="C57" s="180">
        <f>-'Efektivita vs kompenzacie'!C100</f>
        <v>-19304.647116739397</v>
      </c>
      <c r="D57" s="180">
        <f>-'Efektivita vs kompenzacie'!D100</f>
        <v>-17951.031830392654</v>
      </c>
      <c r="E57" s="180">
        <f>-'Efektivita vs kompenzacie'!E100</f>
        <v>-18449.189455604574</v>
      </c>
      <c r="F57" s="180">
        <f>-'Efektivita vs kompenzacie'!F100</f>
        <v>-18962.831529822121</v>
      </c>
      <c r="G57" s="180">
        <f>-'Efektivita vs kompenzacie'!G100</f>
        <v>-19492.603643018214</v>
      </c>
      <c r="H57" s="180">
        <f>-'Efektivita vs kompenzacie'!H100</f>
        <v>-20039.189223695397</v>
      </c>
      <c r="I57" s="180">
        <f>-'Efektivita vs kompenzacie'!I100</f>
        <v>-20603.31240052473</v>
      </c>
      <c r="J57" s="180">
        <f>-'Efektivita vs kompenzacie'!J100</f>
        <v>-21185.741127104277</v>
      </c>
      <c r="K57" s="180">
        <f>-'Efektivita vs kompenzacie'!K100</f>
        <v>-21604.397754021924</v>
      </c>
      <c r="L57" s="180">
        <f>-'Efektivita vs kompenzacie'!L100</f>
        <v>-22090.748677501109</v>
      </c>
      <c r="M57" s="180">
        <f>-'Efektivita vs kompenzacie'!M100</f>
        <v>-22755.016944665786</v>
      </c>
      <c r="N57" s="180">
        <f>-'Efektivita vs kompenzacie'!N100</f>
        <v>-23443.410364300846</v>
      </c>
      <c r="O57" s="180">
        <f>-'Efektivita vs kompenzacie'!O100</f>
        <v>-23948.463895689885</v>
      </c>
      <c r="P57" s="180">
        <f>-'Efektivita vs kompenzacie'!P100</f>
        <v>-24464.655158050518</v>
      </c>
      <c r="Q57" s="180">
        <f>-'Efektivita vs kompenzacie'!Q100</f>
        <v>-24992.26019170865</v>
      </c>
      <c r="R57" s="180">
        <f>-'Efektivita vs kompenzacie'!R100</f>
        <v>-25531.56349448374</v>
      </c>
      <c r="S57" s="180">
        <f>-'Efektivita vs kompenzacie'!S100</f>
        <v>-26082.858357957204</v>
      </c>
      <c r="T57" s="180">
        <f>-'Efektivita vs kompenzacie'!T100</f>
        <v>-26646.44722063341</v>
      </c>
      <c r="U57" s="180">
        <f>-'Efektivita vs kompenzacie'!U100</f>
        <v>-27222.642039003109</v>
      </c>
      <c r="V57" s="180">
        <f>-'Efektivita vs kompenzacie'!V100</f>
        <v>-27786.611272357666</v>
      </c>
      <c r="W57" s="180">
        <f>-'Efektivita vs kompenzacie'!W100</f>
        <v>-28342.343497804817</v>
      </c>
      <c r="X57" s="180">
        <f>-'Efektivita vs kompenzacie'!X100</f>
        <v>-28909.190367760915</v>
      </c>
      <c r="Y57" s="180">
        <f>-'Efektivita vs kompenzacie'!Y100</f>
        <v>-29487.374175116132</v>
      </c>
      <c r="Z57" s="180">
        <f>-'Efektivita vs kompenzacie'!Z100</f>
        <v>-30077.121658618449</v>
      </c>
      <c r="AA57" s="180">
        <f>-'Efektivita vs kompenzacie'!AA100</f>
        <v>-30678.66409179083</v>
      </c>
      <c r="AB57" s="180">
        <f>-'Efektivita vs kompenzacie'!AB100</f>
        <v>-31292.237373626645</v>
      </c>
      <c r="AC57" s="180">
        <f>-'Efektivita vs kompenzacie'!AC100</f>
        <v>-31918.082121099182</v>
      </c>
      <c r="AD57" s="180">
        <f>-'Efektivita vs kompenzacie'!AD100</f>
        <v>-32556.443763521165</v>
      </c>
      <c r="AE57" s="180">
        <f>-'Efektivita vs kompenzacie'!AE100</f>
        <v>-33207.572638791586</v>
      </c>
      <c r="AF57" s="180">
        <f>-'Efektivita vs kompenzacie'!AF100</f>
        <v>-33871.724091567434</v>
      </c>
      <c r="AG57" s="180">
        <f>-'Efektivita vs kompenzacie'!AG100</f>
        <v>-34549.158573398767</v>
      </c>
      <c r="AH57" s="180">
        <f>-'Efektivita vs kompenzacie'!AH100</f>
        <v>-35240.141744866742</v>
      </c>
      <c r="AI57" s="180">
        <f>-'Efektivita vs kompenzacie'!AI100</f>
        <v>-35944.94457976408</v>
      </c>
      <c r="AJ57" s="180">
        <f>-'Efektivita vs kompenzacie'!AJ100</f>
        <v>-36663.84347135936</v>
      </c>
      <c r="AK57" s="180">
        <f>-'Efektivita vs kompenzacie'!AK100</f>
        <v>-37397.12034078654</v>
      </c>
      <c r="AL57" s="180">
        <f>-'Efektivita vs kompenzacie'!AL100</f>
        <v>-38145.062747602271</v>
      </c>
      <c r="AM57" s="180">
        <f>-'Efektivita vs kompenzacie'!AM100</f>
        <v>-38907.964002554312</v>
      </c>
      <c r="AN57" s="180">
        <f>-'Efektivita vs kompenzacie'!AN100</f>
        <v>-39686.123282605411</v>
      </c>
      <c r="AO57" s="180">
        <f>-'Efektivita vs kompenzacie'!AO100</f>
        <v>-40479.84574825751</v>
      </c>
      <c r="AP57" s="180">
        <f>-'Efektivita vs kompenzacie'!AP100</f>
        <v>-41289.44266322266</v>
      </c>
      <c r="AQ57" s="325"/>
    </row>
    <row r="58" spans="1:43" x14ac:dyDescent="0.25">
      <c r="A58" s="329"/>
      <c r="B58" s="189" t="s">
        <v>35</v>
      </c>
      <c r="C58" s="184">
        <f>SUM(C54:C57)</f>
        <v>134195.35288326061</v>
      </c>
      <c r="D58" s="184">
        <f t="shared" ref="D58:AP58" si="10">SUM(D54:D57)</f>
        <v>138618.96816960734</v>
      </c>
      <c r="E58" s="184">
        <f t="shared" si="10"/>
        <v>141252.21054439544</v>
      </c>
      <c r="F58" s="184">
        <f t="shared" si="10"/>
        <v>143932.5964701779</v>
      </c>
      <c r="G58" s="184">
        <f t="shared" si="10"/>
        <v>146660.7329169818</v>
      </c>
      <c r="H58" s="184">
        <f t="shared" si="10"/>
        <v>149437.21406750462</v>
      </c>
      <c r="I58" s="184">
        <f t="shared" si="10"/>
        <v>152262.61895649927</v>
      </c>
      <c r="J58" s="184">
        <f t="shared" si="10"/>
        <v>155137.50885706022</v>
      </c>
      <c r="K58" s="184">
        <f t="shared" si="10"/>
        <v>158245.31722982586</v>
      </c>
      <c r="L58" s="184">
        <f t="shared" si="10"/>
        <v>161355.96060602364</v>
      </c>
      <c r="M58" s="184">
        <f t="shared" si="10"/>
        <v>164360.62652452945</v>
      </c>
      <c r="N58" s="184">
        <f t="shared" si="10"/>
        <v>167414.54597427827</v>
      </c>
      <c r="O58" s="184">
        <f t="shared" si="10"/>
        <v>170726.65156966087</v>
      </c>
      <c r="P58" s="184">
        <f t="shared" si="10"/>
        <v>174103.96261660726</v>
      </c>
      <c r="Q58" s="184">
        <f t="shared" si="10"/>
        <v>177547.72993844227</v>
      </c>
      <c r="R58" s="184">
        <f t="shared" si="10"/>
        <v>181059.22643827021</v>
      </c>
      <c r="S58" s="184">
        <f t="shared" si="10"/>
        <v>184639.7473734518</v>
      </c>
      <c r="T58" s="184">
        <f t="shared" si="10"/>
        <v>188290.61062540382</v>
      </c>
      <c r="U58" s="184">
        <f t="shared" si="10"/>
        <v>192013.15696395485</v>
      </c>
      <c r="V58" s="184">
        <f t="shared" si="10"/>
        <v>195833.90371065948</v>
      </c>
      <c r="W58" s="184">
        <f t="shared" si="10"/>
        <v>199750.58178487269</v>
      </c>
      <c r="X58" s="184">
        <f t="shared" si="10"/>
        <v>203745.59342057013</v>
      </c>
      <c r="Y58" s="184">
        <f t="shared" si="10"/>
        <v>207820.50528898154</v>
      </c>
      <c r="Z58" s="184">
        <f t="shared" si="10"/>
        <v>211976.91539476119</v>
      </c>
      <c r="AA58" s="184">
        <f t="shared" si="10"/>
        <v>216216.45370265641</v>
      </c>
      <c r="AB58" s="184">
        <f t="shared" si="10"/>
        <v>220540.78277670953</v>
      </c>
      <c r="AC58" s="184">
        <f t="shared" si="10"/>
        <v>224951.59843224374</v>
      </c>
      <c r="AD58" s="184">
        <f t="shared" si="10"/>
        <v>229450.63040088862</v>
      </c>
      <c r="AE58" s="184">
        <f t="shared" si="10"/>
        <v>234039.64300890639</v>
      </c>
      <c r="AF58" s="184">
        <f t="shared" si="10"/>
        <v>238720.4358690845</v>
      </c>
      <c r="AG58" s="184">
        <f t="shared" si="10"/>
        <v>243494.84458646615</v>
      </c>
      <c r="AH58" s="184">
        <f t="shared" si="10"/>
        <v>248364.74147819553</v>
      </c>
      <c r="AI58" s="184">
        <f t="shared" si="10"/>
        <v>253332.03630775941</v>
      </c>
      <c r="AJ58" s="184">
        <f t="shared" si="10"/>
        <v>258398.6770339146</v>
      </c>
      <c r="AK58" s="184">
        <f t="shared" si="10"/>
        <v>263566.65057459287</v>
      </c>
      <c r="AL58" s="184">
        <f t="shared" si="10"/>
        <v>268837.98358608468</v>
      </c>
      <c r="AM58" s="184">
        <f t="shared" si="10"/>
        <v>274214.74325780646</v>
      </c>
      <c r="AN58" s="184">
        <f t="shared" si="10"/>
        <v>279699.03812296252</v>
      </c>
      <c r="AO58" s="184">
        <f t="shared" si="10"/>
        <v>285293.0188854218</v>
      </c>
      <c r="AP58" s="184">
        <f t="shared" si="10"/>
        <v>290998.87926313019</v>
      </c>
      <c r="AQ58" s="325"/>
    </row>
    <row r="59" spans="1:43" x14ac:dyDescent="0.25">
      <c r="A59" s="327">
        <v>21</v>
      </c>
      <c r="B59" s="178" t="s">
        <v>36</v>
      </c>
      <c r="C59" s="180">
        <f>'Podnik A'!C58</f>
        <v>0</v>
      </c>
      <c r="D59" s="180">
        <f>'Podnik A'!D58</f>
        <v>0</v>
      </c>
      <c r="E59" s="180">
        <f>'Podnik A'!E58</f>
        <v>0</v>
      </c>
      <c r="F59" s="180">
        <f>'Podnik A'!F58</f>
        <v>0</v>
      </c>
      <c r="G59" s="180">
        <f>'Podnik A'!G58</f>
        <v>0</v>
      </c>
      <c r="H59" s="180">
        <f>'Podnik A'!H58</f>
        <v>0</v>
      </c>
      <c r="I59" s="180">
        <f>'Podnik A'!I58</f>
        <v>0</v>
      </c>
      <c r="J59" s="180">
        <f>'Podnik A'!J58</f>
        <v>0</v>
      </c>
      <c r="K59" s="180">
        <f>'Podnik A'!K58</f>
        <v>0</v>
      </c>
      <c r="L59" s="180">
        <f>'Podnik A'!L58</f>
        <v>0</v>
      </c>
      <c r="M59" s="180">
        <f>'Podnik A'!M58</f>
        <v>0</v>
      </c>
      <c r="N59" s="180">
        <f>'Podnik A'!N58</f>
        <v>0</v>
      </c>
      <c r="O59" s="180">
        <f>'Podnik A'!O58</f>
        <v>0</v>
      </c>
      <c r="P59" s="180">
        <f>'Podnik A'!P58</f>
        <v>0</v>
      </c>
      <c r="Q59" s="180">
        <f>'Podnik A'!Q58</f>
        <v>0</v>
      </c>
      <c r="R59" s="180">
        <f>'Podnik A'!R58</f>
        <v>0</v>
      </c>
      <c r="S59" s="180">
        <f>'Podnik A'!S58</f>
        <v>0</v>
      </c>
      <c r="T59" s="180">
        <f>'Podnik A'!T58</f>
        <v>0</v>
      </c>
      <c r="U59" s="180">
        <f>'Podnik A'!U58</f>
        <v>0</v>
      </c>
      <c r="V59" s="180">
        <f>'Podnik A'!V58</f>
        <v>0</v>
      </c>
      <c r="W59" s="180">
        <f>'Podnik A'!W58</f>
        <v>0</v>
      </c>
      <c r="X59" s="180">
        <f>'Podnik A'!X58</f>
        <v>0</v>
      </c>
      <c r="Y59" s="180">
        <f>'Podnik A'!Y58</f>
        <v>0</v>
      </c>
      <c r="Z59" s="180">
        <f>'Podnik A'!Z58</f>
        <v>0</v>
      </c>
      <c r="AA59" s="180">
        <f>'Podnik A'!AA58</f>
        <v>0</v>
      </c>
      <c r="AB59" s="180">
        <f>'Podnik A'!AB58</f>
        <v>0</v>
      </c>
      <c r="AC59" s="180">
        <f>'Podnik A'!AC58</f>
        <v>0</v>
      </c>
      <c r="AD59" s="180">
        <f>'Podnik A'!AD58</f>
        <v>0</v>
      </c>
      <c r="AE59" s="180">
        <f>'Podnik A'!AE58</f>
        <v>0</v>
      </c>
      <c r="AF59" s="180">
        <f>'Podnik A'!AF58</f>
        <v>0</v>
      </c>
      <c r="AG59" s="180">
        <f>'Podnik A'!AG58</f>
        <v>0</v>
      </c>
      <c r="AH59" s="180">
        <f>'Podnik A'!AH58</f>
        <v>0</v>
      </c>
      <c r="AI59" s="180">
        <f>'Podnik A'!AI58</f>
        <v>0</v>
      </c>
      <c r="AJ59" s="180">
        <f>'Podnik A'!AJ58</f>
        <v>0</v>
      </c>
      <c r="AK59" s="180">
        <f>'Podnik A'!AK58</f>
        <v>0</v>
      </c>
      <c r="AL59" s="180">
        <f>'Podnik A'!AL58</f>
        <v>0</v>
      </c>
      <c r="AM59" s="180">
        <f>'Podnik A'!AM58</f>
        <v>0</v>
      </c>
      <c r="AN59" s="180">
        <f>'Podnik A'!AN58</f>
        <v>0</v>
      </c>
      <c r="AO59" s="180">
        <f>'Podnik A'!AO58</f>
        <v>0</v>
      </c>
      <c r="AP59" s="180">
        <f>'Podnik A'!AP58</f>
        <v>0</v>
      </c>
      <c r="AQ59" s="325"/>
    </row>
    <row r="60" spans="1:43" x14ac:dyDescent="0.25">
      <c r="A60" s="327">
        <v>22</v>
      </c>
      <c r="B60" s="178" t="s">
        <v>73</v>
      </c>
      <c r="C60" s="180">
        <f>'Podnik A'!C59</f>
        <v>0</v>
      </c>
      <c r="D60" s="180">
        <f>'Podnik A'!D59</f>
        <v>0</v>
      </c>
      <c r="E60" s="180">
        <f>'Podnik A'!E59</f>
        <v>0</v>
      </c>
      <c r="F60" s="180">
        <f>'Podnik A'!F59</f>
        <v>0</v>
      </c>
      <c r="G60" s="180">
        <f>'Podnik A'!G59</f>
        <v>0</v>
      </c>
      <c r="H60" s="180">
        <f>'Podnik A'!H59</f>
        <v>0</v>
      </c>
      <c r="I60" s="180">
        <f>'Podnik A'!I59</f>
        <v>0</v>
      </c>
      <c r="J60" s="180">
        <f>'Podnik A'!J59</f>
        <v>0</v>
      </c>
      <c r="K60" s="180">
        <f>'Podnik A'!K59</f>
        <v>0</v>
      </c>
      <c r="L60" s="180">
        <f>'Podnik A'!L59</f>
        <v>0</v>
      </c>
      <c r="M60" s="180">
        <f>'Podnik A'!M59</f>
        <v>0</v>
      </c>
      <c r="N60" s="180">
        <f>'Podnik A'!N59</f>
        <v>0</v>
      </c>
      <c r="O60" s="180">
        <f>'Podnik A'!O59</f>
        <v>0</v>
      </c>
      <c r="P60" s="180">
        <f>'Podnik A'!P59</f>
        <v>0</v>
      </c>
      <c r="Q60" s="180">
        <f>'Podnik A'!Q59</f>
        <v>0</v>
      </c>
      <c r="R60" s="180">
        <f>'Podnik A'!R59</f>
        <v>0</v>
      </c>
      <c r="S60" s="180">
        <f>'Podnik A'!S59</f>
        <v>0</v>
      </c>
      <c r="T60" s="180">
        <f>'Podnik A'!T59</f>
        <v>0</v>
      </c>
      <c r="U60" s="180">
        <f>'Podnik A'!U59</f>
        <v>0</v>
      </c>
      <c r="V60" s="180">
        <f>'Podnik A'!V59</f>
        <v>0</v>
      </c>
      <c r="W60" s="180">
        <f>'Podnik A'!W59</f>
        <v>0</v>
      </c>
      <c r="X60" s="180">
        <f>'Podnik A'!X59</f>
        <v>0</v>
      </c>
      <c r="Y60" s="180">
        <f>'Podnik A'!Y59</f>
        <v>0</v>
      </c>
      <c r="Z60" s="180">
        <f>'Podnik A'!Z59</f>
        <v>0</v>
      </c>
      <c r="AA60" s="180">
        <f>'Podnik A'!AA59</f>
        <v>0</v>
      </c>
      <c r="AB60" s="180">
        <f>'Podnik A'!AB59</f>
        <v>0</v>
      </c>
      <c r="AC60" s="180">
        <f>'Podnik A'!AC59</f>
        <v>0</v>
      </c>
      <c r="AD60" s="180">
        <f>'Podnik A'!AD59</f>
        <v>0</v>
      </c>
      <c r="AE60" s="180">
        <f>'Podnik A'!AE59</f>
        <v>0</v>
      </c>
      <c r="AF60" s="180">
        <f>'Podnik A'!AF59</f>
        <v>0</v>
      </c>
      <c r="AG60" s="180">
        <f>'Podnik A'!AG59</f>
        <v>0</v>
      </c>
      <c r="AH60" s="180">
        <f>'Podnik A'!AH59</f>
        <v>0</v>
      </c>
      <c r="AI60" s="180">
        <f>'Podnik A'!AI59</f>
        <v>0</v>
      </c>
      <c r="AJ60" s="180">
        <f>'Podnik A'!AJ59</f>
        <v>0</v>
      </c>
      <c r="AK60" s="180">
        <f>'Podnik A'!AK59</f>
        <v>0</v>
      </c>
      <c r="AL60" s="180">
        <f>'Podnik A'!AL59</f>
        <v>0</v>
      </c>
      <c r="AM60" s="180">
        <f>'Podnik A'!AM59</f>
        <v>0</v>
      </c>
      <c r="AN60" s="180">
        <f>'Podnik A'!AN59</f>
        <v>0</v>
      </c>
      <c r="AO60" s="180">
        <f>'Podnik A'!AO59</f>
        <v>0</v>
      </c>
      <c r="AP60" s="180">
        <f>'Podnik A'!AP59</f>
        <v>0</v>
      </c>
      <c r="AQ60" s="325"/>
    </row>
    <row r="61" spans="1:43" x14ac:dyDescent="0.25">
      <c r="A61" s="332"/>
      <c r="B61" s="190" t="s">
        <v>37</v>
      </c>
      <c r="C61" s="186">
        <f>SUM(C58,C59,C60)</f>
        <v>134195.35288326061</v>
      </c>
      <c r="D61" s="186">
        <f>SUM(D58,D59,D60)</f>
        <v>138618.96816960734</v>
      </c>
      <c r="E61" s="186">
        <f t="shared" ref="E61:AP61" si="11">SUM(E58,E59,E60)</f>
        <v>141252.21054439544</v>
      </c>
      <c r="F61" s="186">
        <f t="shared" si="11"/>
        <v>143932.5964701779</v>
      </c>
      <c r="G61" s="186">
        <f t="shared" si="11"/>
        <v>146660.7329169818</v>
      </c>
      <c r="H61" s="186">
        <f t="shared" si="11"/>
        <v>149437.21406750462</v>
      </c>
      <c r="I61" s="186">
        <f t="shared" si="11"/>
        <v>152262.61895649927</v>
      </c>
      <c r="J61" s="186">
        <f t="shared" si="11"/>
        <v>155137.50885706022</v>
      </c>
      <c r="K61" s="186">
        <f t="shared" si="11"/>
        <v>158245.31722982586</v>
      </c>
      <c r="L61" s="186">
        <f t="shared" si="11"/>
        <v>161355.96060602364</v>
      </c>
      <c r="M61" s="186">
        <f t="shared" si="11"/>
        <v>164360.62652452945</v>
      </c>
      <c r="N61" s="186">
        <f t="shared" si="11"/>
        <v>167414.54597427827</v>
      </c>
      <c r="O61" s="186">
        <f t="shared" si="11"/>
        <v>170726.65156966087</v>
      </c>
      <c r="P61" s="186">
        <f t="shared" si="11"/>
        <v>174103.96261660726</v>
      </c>
      <c r="Q61" s="186">
        <f t="shared" si="11"/>
        <v>177547.72993844227</v>
      </c>
      <c r="R61" s="186">
        <f t="shared" si="11"/>
        <v>181059.22643827021</v>
      </c>
      <c r="S61" s="186">
        <f t="shared" si="11"/>
        <v>184639.7473734518</v>
      </c>
      <c r="T61" s="186">
        <f t="shared" si="11"/>
        <v>188290.61062540382</v>
      </c>
      <c r="U61" s="186">
        <f t="shared" si="11"/>
        <v>192013.15696395485</v>
      </c>
      <c r="V61" s="186">
        <f t="shared" si="11"/>
        <v>195833.90371065948</v>
      </c>
      <c r="W61" s="186">
        <f t="shared" si="11"/>
        <v>199750.58178487269</v>
      </c>
      <c r="X61" s="186">
        <f t="shared" si="11"/>
        <v>203745.59342057013</v>
      </c>
      <c r="Y61" s="186">
        <f t="shared" si="11"/>
        <v>207820.50528898154</v>
      </c>
      <c r="Z61" s="186">
        <f t="shared" si="11"/>
        <v>211976.91539476119</v>
      </c>
      <c r="AA61" s="186">
        <f t="shared" si="11"/>
        <v>216216.45370265641</v>
      </c>
      <c r="AB61" s="186">
        <f t="shared" si="11"/>
        <v>220540.78277670953</v>
      </c>
      <c r="AC61" s="186">
        <f t="shared" si="11"/>
        <v>224951.59843224374</v>
      </c>
      <c r="AD61" s="186">
        <f t="shared" si="11"/>
        <v>229450.63040088862</v>
      </c>
      <c r="AE61" s="186">
        <f t="shared" si="11"/>
        <v>234039.64300890639</v>
      </c>
      <c r="AF61" s="186">
        <f t="shared" si="11"/>
        <v>238720.4358690845</v>
      </c>
      <c r="AG61" s="186">
        <f t="shared" si="11"/>
        <v>243494.84458646615</v>
      </c>
      <c r="AH61" s="186">
        <f t="shared" si="11"/>
        <v>248364.74147819553</v>
      </c>
      <c r="AI61" s="186">
        <f t="shared" si="11"/>
        <v>253332.03630775941</v>
      </c>
      <c r="AJ61" s="186">
        <f t="shared" si="11"/>
        <v>258398.6770339146</v>
      </c>
      <c r="AK61" s="186">
        <f t="shared" si="11"/>
        <v>263566.65057459287</v>
      </c>
      <c r="AL61" s="186">
        <f t="shared" si="11"/>
        <v>268837.98358608468</v>
      </c>
      <c r="AM61" s="186">
        <f t="shared" si="11"/>
        <v>274214.74325780646</v>
      </c>
      <c r="AN61" s="186">
        <f t="shared" si="11"/>
        <v>279699.03812296252</v>
      </c>
      <c r="AO61" s="186">
        <f t="shared" si="11"/>
        <v>285293.0188854218</v>
      </c>
      <c r="AP61" s="186">
        <f t="shared" si="11"/>
        <v>290998.87926313019</v>
      </c>
      <c r="AQ61" s="325"/>
    </row>
    <row r="62" spans="1:43" x14ac:dyDescent="0.25">
      <c r="A62" s="334"/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325"/>
    </row>
    <row r="63" spans="1:43" x14ac:dyDescent="0.25">
      <c r="A63" s="334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325"/>
    </row>
    <row r="64" spans="1:43" ht="15.75" thickBot="1" x14ac:dyDescent="0.3">
      <c r="A64" s="334"/>
      <c r="B64" s="194" t="s">
        <v>38</v>
      </c>
      <c r="C64" s="194">
        <f>$C$6</f>
        <v>2020</v>
      </c>
      <c r="D64" s="194">
        <f>C64+1</f>
        <v>2021</v>
      </c>
      <c r="E64" s="194">
        <f t="shared" ref="E64:AP64" si="12">D64+1</f>
        <v>2022</v>
      </c>
      <c r="F64" s="194">
        <f t="shared" si="12"/>
        <v>2023</v>
      </c>
      <c r="G64" s="194">
        <f t="shared" si="12"/>
        <v>2024</v>
      </c>
      <c r="H64" s="194">
        <f t="shared" si="12"/>
        <v>2025</v>
      </c>
      <c r="I64" s="194">
        <f t="shared" si="12"/>
        <v>2026</v>
      </c>
      <c r="J64" s="194">
        <f t="shared" si="12"/>
        <v>2027</v>
      </c>
      <c r="K64" s="194">
        <f t="shared" si="12"/>
        <v>2028</v>
      </c>
      <c r="L64" s="194">
        <f t="shared" si="12"/>
        <v>2029</v>
      </c>
      <c r="M64" s="194">
        <f t="shared" si="12"/>
        <v>2030</v>
      </c>
      <c r="N64" s="194">
        <f t="shared" si="12"/>
        <v>2031</v>
      </c>
      <c r="O64" s="194">
        <f t="shared" si="12"/>
        <v>2032</v>
      </c>
      <c r="P64" s="194">
        <f t="shared" si="12"/>
        <v>2033</v>
      </c>
      <c r="Q64" s="194">
        <f t="shared" si="12"/>
        <v>2034</v>
      </c>
      <c r="R64" s="194">
        <f t="shared" si="12"/>
        <v>2035</v>
      </c>
      <c r="S64" s="194">
        <f t="shared" si="12"/>
        <v>2036</v>
      </c>
      <c r="T64" s="194">
        <f t="shared" si="12"/>
        <v>2037</v>
      </c>
      <c r="U64" s="194">
        <f t="shared" si="12"/>
        <v>2038</v>
      </c>
      <c r="V64" s="194">
        <f t="shared" si="12"/>
        <v>2039</v>
      </c>
      <c r="W64" s="194">
        <f t="shared" si="12"/>
        <v>2040</v>
      </c>
      <c r="X64" s="194">
        <f t="shared" si="12"/>
        <v>2041</v>
      </c>
      <c r="Y64" s="194">
        <f t="shared" si="12"/>
        <v>2042</v>
      </c>
      <c r="Z64" s="194">
        <f t="shared" si="12"/>
        <v>2043</v>
      </c>
      <c r="AA64" s="194">
        <f t="shared" si="12"/>
        <v>2044</v>
      </c>
      <c r="AB64" s="194">
        <f t="shared" si="12"/>
        <v>2045</v>
      </c>
      <c r="AC64" s="194">
        <f t="shared" si="12"/>
        <v>2046</v>
      </c>
      <c r="AD64" s="194">
        <f t="shared" si="12"/>
        <v>2047</v>
      </c>
      <c r="AE64" s="194">
        <f t="shared" si="12"/>
        <v>2048</v>
      </c>
      <c r="AF64" s="194">
        <f t="shared" si="12"/>
        <v>2049</v>
      </c>
      <c r="AG64" s="194">
        <f t="shared" si="12"/>
        <v>2050</v>
      </c>
      <c r="AH64" s="194">
        <f t="shared" si="12"/>
        <v>2051</v>
      </c>
      <c r="AI64" s="194">
        <f t="shared" si="12"/>
        <v>2052</v>
      </c>
      <c r="AJ64" s="194">
        <f t="shared" si="12"/>
        <v>2053</v>
      </c>
      <c r="AK64" s="194">
        <f t="shared" si="12"/>
        <v>2054</v>
      </c>
      <c r="AL64" s="194">
        <f t="shared" si="12"/>
        <v>2055</v>
      </c>
      <c r="AM64" s="194">
        <f t="shared" si="12"/>
        <v>2056</v>
      </c>
      <c r="AN64" s="194">
        <f t="shared" si="12"/>
        <v>2057</v>
      </c>
      <c r="AO64" s="194">
        <f t="shared" si="12"/>
        <v>2058</v>
      </c>
      <c r="AP64" s="194">
        <f t="shared" si="12"/>
        <v>2059</v>
      </c>
      <c r="AQ64" s="325"/>
    </row>
    <row r="65" spans="1:43" x14ac:dyDescent="0.25">
      <c r="A65" s="308"/>
      <c r="B65" s="1" t="s">
        <v>130</v>
      </c>
      <c r="C65" s="2">
        <v>1</v>
      </c>
      <c r="D65" s="2">
        <v>2</v>
      </c>
      <c r="E65" s="2">
        <v>3</v>
      </c>
      <c r="F65" s="2">
        <v>4</v>
      </c>
      <c r="G65" s="2">
        <v>5</v>
      </c>
      <c r="H65" s="2">
        <v>6</v>
      </c>
      <c r="I65" s="2">
        <v>7</v>
      </c>
      <c r="J65" s="2">
        <v>8</v>
      </c>
      <c r="K65" s="2">
        <v>9</v>
      </c>
      <c r="L65" s="2">
        <v>10</v>
      </c>
      <c r="M65" s="2">
        <v>11</v>
      </c>
      <c r="N65" s="2">
        <v>12</v>
      </c>
      <c r="O65" s="2">
        <v>13</v>
      </c>
      <c r="P65" s="2">
        <v>14</v>
      </c>
      <c r="Q65" s="2">
        <v>15</v>
      </c>
      <c r="R65" s="2">
        <v>16</v>
      </c>
      <c r="S65" s="2">
        <v>17</v>
      </c>
      <c r="T65" s="2">
        <v>18</v>
      </c>
      <c r="U65" s="2">
        <v>19</v>
      </c>
      <c r="V65" s="2">
        <v>20</v>
      </c>
      <c r="W65" s="2">
        <v>21</v>
      </c>
      <c r="X65" s="2">
        <v>22</v>
      </c>
      <c r="Y65" s="2">
        <v>23</v>
      </c>
      <c r="Z65" s="2">
        <v>24</v>
      </c>
      <c r="AA65" s="2">
        <v>25</v>
      </c>
      <c r="AB65" s="2">
        <v>26</v>
      </c>
      <c r="AC65" s="2">
        <v>27</v>
      </c>
      <c r="AD65" s="2">
        <v>28</v>
      </c>
      <c r="AE65" s="2">
        <v>29</v>
      </c>
      <c r="AF65" s="2">
        <v>30</v>
      </c>
      <c r="AG65" s="2">
        <v>31</v>
      </c>
      <c r="AH65" s="2">
        <v>32</v>
      </c>
      <c r="AI65" s="2">
        <v>33</v>
      </c>
      <c r="AJ65" s="2">
        <v>34</v>
      </c>
      <c r="AK65" s="2">
        <v>35</v>
      </c>
      <c r="AL65" s="2">
        <v>36</v>
      </c>
      <c r="AM65" s="2">
        <v>37</v>
      </c>
      <c r="AN65" s="2">
        <v>38</v>
      </c>
      <c r="AO65" s="2">
        <v>39</v>
      </c>
      <c r="AP65" s="2">
        <v>40</v>
      </c>
      <c r="AQ65" s="325"/>
    </row>
    <row r="66" spans="1:43" x14ac:dyDescent="0.25">
      <c r="A66" s="329">
        <v>23</v>
      </c>
      <c r="B66" s="182" t="s">
        <v>37</v>
      </c>
      <c r="C66" s="184">
        <f>C61</f>
        <v>134195.35288326061</v>
      </c>
      <c r="D66" s="184">
        <f>D61</f>
        <v>138618.96816960734</v>
      </c>
      <c r="E66" s="184">
        <f t="shared" ref="E66:AP66" si="13">E61</f>
        <v>141252.21054439544</v>
      </c>
      <c r="F66" s="184">
        <f t="shared" si="13"/>
        <v>143932.5964701779</v>
      </c>
      <c r="G66" s="184">
        <f t="shared" si="13"/>
        <v>146660.7329169818</v>
      </c>
      <c r="H66" s="184">
        <f t="shared" si="13"/>
        <v>149437.21406750462</v>
      </c>
      <c r="I66" s="184">
        <f t="shared" si="13"/>
        <v>152262.61895649927</v>
      </c>
      <c r="J66" s="184">
        <f t="shared" si="13"/>
        <v>155137.50885706022</v>
      </c>
      <c r="K66" s="184">
        <f t="shared" si="13"/>
        <v>158245.31722982586</v>
      </c>
      <c r="L66" s="184">
        <f t="shared" si="13"/>
        <v>161355.96060602364</v>
      </c>
      <c r="M66" s="184">
        <f t="shared" si="13"/>
        <v>164360.62652452945</v>
      </c>
      <c r="N66" s="184">
        <f t="shared" si="13"/>
        <v>167414.54597427827</v>
      </c>
      <c r="O66" s="184">
        <f t="shared" si="13"/>
        <v>170726.65156966087</v>
      </c>
      <c r="P66" s="184">
        <f t="shared" si="13"/>
        <v>174103.96261660726</v>
      </c>
      <c r="Q66" s="184">
        <f t="shared" si="13"/>
        <v>177547.72993844227</v>
      </c>
      <c r="R66" s="184">
        <f t="shared" si="13"/>
        <v>181059.22643827021</v>
      </c>
      <c r="S66" s="184">
        <f t="shared" si="13"/>
        <v>184639.7473734518</v>
      </c>
      <c r="T66" s="184">
        <f t="shared" si="13"/>
        <v>188290.61062540382</v>
      </c>
      <c r="U66" s="184">
        <f t="shared" si="13"/>
        <v>192013.15696395485</v>
      </c>
      <c r="V66" s="184">
        <f t="shared" si="13"/>
        <v>195833.90371065948</v>
      </c>
      <c r="W66" s="184">
        <f t="shared" si="13"/>
        <v>199750.58178487269</v>
      </c>
      <c r="X66" s="184">
        <f t="shared" si="13"/>
        <v>203745.59342057013</v>
      </c>
      <c r="Y66" s="184">
        <f t="shared" si="13"/>
        <v>207820.50528898154</v>
      </c>
      <c r="Z66" s="184">
        <f t="shared" si="13"/>
        <v>211976.91539476119</v>
      </c>
      <c r="AA66" s="184">
        <f t="shared" si="13"/>
        <v>216216.45370265641</v>
      </c>
      <c r="AB66" s="184">
        <f t="shared" si="13"/>
        <v>220540.78277670953</v>
      </c>
      <c r="AC66" s="184">
        <f t="shared" si="13"/>
        <v>224951.59843224374</v>
      </c>
      <c r="AD66" s="184">
        <f t="shared" si="13"/>
        <v>229450.63040088862</v>
      </c>
      <c r="AE66" s="184">
        <f t="shared" si="13"/>
        <v>234039.64300890639</v>
      </c>
      <c r="AF66" s="184">
        <f t="shared" si="13"/>
        <v>238720.4358690845</v>
      </c>
      <c r="AG66" s="184">
        <f t="shared" si="13"/>
        <v>243494.84458646615</v>
      </c>
      <c r="AH66" s="184">
        <f t="shared" si="13"/>
        <v>248364.74147819553</v>
      </c>
      <c r="AI66" s="184">
        <f t="shared" si="13"/>
        <v>253332.03630775941</v>
      </c>
      <c r="AJ66" s="184">
        <f t="shared" si="13"/>
        <v>258398.6770339146</v>
      </c>
      <c r="AK66" s="184">
        <f t="shared" si="13"/>
        <v>263566.65057459287</v>
      </c>
      <c r="AL66" s="184">
        <f t="shared" si="13"/>
        <v>268837.98358608468</v>
      </c>
      <c r="AM66" s="184">
        <f t="shared" si="13"/>
        <v>274214.74325780646</v>
      </c>
      <c r="AN66" s="184">
        <f t="shared" si="13"/>
        <v>279699.03812296252</v>
      </c>
      <c r="AO66" s="184">
        <f t="shared" si="13"/>
        <v>285293.0188854218</v>
      </c>
      <c r="AP66" s="184">
        <f t="shared" si="13"/>
        <v>290998.87926313019</v>
      </c>
      <c r="AQ66" s="325"/>
    </row>
    <row r="67" spans="1:43" x14ac:dyDescent="0.25">
      <c r="A67" s="329">
        <v>24</v>
      </c>
      <c r="B67" s="182" t="s">
        <v>30</v>
      </c>
      <c r="C67" s="184">
        <f>C49</f>
        <v>121393.12</v>
      </c>
      <c r="D67" s="184">
        <f>D49</f>
        <v>135820.98239999998</v>
      </c>
      <c r="E67" s="184">
        <f t="shared" ref="E67:AP67" si="14">E49</f>
        <v>137492.60401086271</v>
      </c>
      <c r="F67" s="184">
        <f t="shared" si="14"/>
        <v>139172.61411282857</v>
      </c>
      <c r="G67" s="184">
        <f t="shared" si="14"/>
        <v>140859.92827866389</v>
      </c>
      <c r="H67" s="184">
        <f t="shared" si="14"/>
        <v>142553.37778273763</v>
      </c>
      <c r="I67" s="184">
        <f t="shared" si="14"/>
        <v>144251.7047845606</v>
      </c>
      <c r="J67" s="184">
        <f t="shared" si="14"/>
        <v>145953.55725947116</v>
      </c>
      <c r="K67" s="184">
        <f t="shared" si="14"/>
        <v>148907.4836635837</v>
      </c>
      <c r="L67" s="184">
        <f t="shared" si="14"/>
        <v>151512.54660076051</v>
      </c>
      <c r="M67" s="184">
        <f t="shared" si="14"/>
        <v>153031.98546002762</v>
      </c>
      <c r="N67" s="184">
        <f t="shared" si="14"/>
        <v>154539.29615945878</v>
      </c>
      <c r="O67" s="184">
        <f t="shared" si="14"/>
        <v>157391.9083261436</v>
      </c>
      <c r="P67" s="184">
        <f t="shared" si="14"/>
        <v>160295.49175421038</v>
      </c>
      <c r="Q67" s="184">
        <f t="shared" si="14"/>
        <v>163250.7618197891</v>
      </c>
      <c r="R67" s="184">
        <f t="shared" si="14"/>
        <v>166258.43300407752</v>
      </c>
      <c r="S67" s="184">
        <f t="shared" si="14"/>
        <v>169319.21811531988</v>
      </c>
      <c r="T67" s="184">
        <f t="shared" si="14"/>
        <v>172433.82745721852</v>
      </c>
      <c r="U67" s="184">
        <f t="shared" si="14"/>
        <v>175602.96794080822</v>
      </c>
      <c r="V67" s="184">
        <f t="shared" si="14"/>
        <v>178989.22285537221</v>
      </c>
      <c r="W67" s="184">
        <f t="shared" si="14"/>
        <v>182569.00731247966</v>
      </c>
      <c r="X67" s="184">
        <f t="shared" si="14"/>
        <v>186220.38745872924</v>
      </c>
      <c r="Y67" s="184">
        <f t="shared" si="14"/>
        <v>189944.79520790384</v>
      </c>
      <c r="Z67" s="184">
        <f t="shared" si="14"/>
        <v>193743.69111206193</v>
      </c>
      <c r="AA67" s="184">
        <f t="shared" si="14"/>
        <v>197618.56493430314</v>
      </c>
      <c r="AB67" s="184">
        <f t="shared" si="14"/>
        <v>201570.93623298919</v>
      </c>
      <c r="AC67" s="184">
        <f t="shared" si="14"/>
        <v>205602.35495764902</v>
      </c>
      <c r="AD67" s="184">
        <f t="shared" si="14"/>
        <v>209714.40205680198</v>
      </c>
      <c r="AE67" s="184">
        <f t="shared" si="14"/>
        <v>213908.69009793803</v>
      </c>
      <c r="AF67" s="184">
        <f t="shared" si="14"/>
        <v>218186.86389989677</v>
      </c>
      <c r="AG67" s="184">
        <f t="shared" si="14"/>
        <v>222550.60117789471</v>
      </c>
      <c r="AH67" s="184">
        <f t="shared" si="14"/>
        <v>227001.61320145265</v>
      </c>
      <c r="AI67" s="184">
        <f t="shared" si="14"/>
        <v>231541.64546548165</v>
      </c>
      <c r="AJ67" s="184">
        <f t="shared" si="14"/>
        <v>236172.4783747913</v>
      </c>
      <c r="AK67" s="184">
        <f t="shared" si="14"/>
        <v>240895.92794228712</v>
      </c>
      <c r="AL67" s="184">
        <f t="shared" si="14"/>
        <v>245713.84650113288</v>
      </c>
      <c r="AM67" s="184">
        <f t="shared" si="14"/>
        <v>250628.12343115557</v>
      </c>
      <c r="AN67" s="184">
        <f t="shared" si="14"/>
        <v>255640.68589977865</v>
      </c>
      <c r="AO67" s="184">
        <f t="shared" si="14"/>
        <v>260753.49961777427</v>
      </c>
      <c r="AP67" s="184">
        <f t="shared" si="14"/>
        <v>265968.56961012975</v>
      </c>
      <c r="AQ67" s="325"/>
    </row>
    <row r="68" spans="1:43" x14ac:dyDescent="0.25">
      <c r="A68" s="329">
        <v>25</v>
      </c>
      <c r="B68" s="182" t="s">
        <v>39</v>
      </c>
      <c r="C68" s="183">
        <f>'Odpisy RSP bez pomoci'!C10</f>
        <v>24583.333333333332</v>
      </c>
      <c r="D68" s="183">
        <f>'Odpisy RSP bez pomoci'!E10</f>
        <v>24583.333333333332</v>
      </c>
      <c r="E68" s="183">
        <f>'Odpisy RSP bez pomoci'!G10</f>
        <v>24583.333333333332</v>
      </c>
      <c r="F68" s="183">
        <f>'Odpisy RSP bez pomoci'!I10</f>
        <v>24583.333333333332</v>
      </c>
      <c r="G68" s="183">
        <f>'Odpisy RSP bez pomoci'!K10</f>
        <v>25833.333333333332</v>
      </c>
      <c r="H68" s="183">
        <f>'Odpisy RSP bez pomoci'!M10</f>
        <v>32500</v>
      </c>
      <c r="I68" s="183">
        <f>'Odpisy RSP bez pomoci'!O10</f>
        <v>20833.333333333336</v>
      </c>
      <c r="J68" s="183">
        <f>'Odpisy RSP bez pomoci'!Q10</f>
        <v>24166.666666666668</v>
      </c>
      <c r="K68" s="183">
        <f>'Odpisy RSP bez pomoci'!S10</f>
        <v>21666.666666666668</v>
      </c>
      <c r="L68" s="183">
        <f>'Odpisy RSP bez pomoci'!U10</f>
        <v>21666.666666666668</v>
      </c>
      <c r="M68" s="183">
        <f>'Odpisy RSP bez pomoci'!W10</f>
        <v>19166.666666666668</v>
      </c>
      <c r="N68" s="183">
        <f>'Odpisy RSP bez pomoci'!Y10</f>
        <v>12500</v>
      </c>
      <c r="O68" s="183">
        <f>'Odpisy RSP bez pomoci'!AA10</f>
        <v>15000</v>
      </c>
      <c r="P68" s="183">
        <f>'Odpisy RSP bez pomoci'!AC10</f>
        <v>18333.333333333336</v>
      </c>
      <c r="Q68" s="183">
        <f>'Odpisy RSP bez pomoci'!AE10</f>
        <v>21666.666666666668</v>
      </c>
      <c r="R68" s="183">
        <f>'Odpisy RSP bez pomoci'!AG10</f>
        <v>21666.666666666668</v>
      </c>
      <c r="S68" s="183">
        <f>'Odpisy RSP bez pomoci'!AI10</f>
        <v>21666.666666666668</v>
      </c>
      <c r="T68" s="183">
        <f>'Odpisy RSP bez pomoci'!AK10</f>
        <v>21666.666666666668</v>
      </c>
      <c r="U68" s="183">
        <f>'Odpisy RSP bez pomoci'!AM10</f>
        <v>21666.666666666668</v>
      </c>
      <c r="V68" s="183">
        <f>'Odpisy RSP bez pomoci'!AO10</f>
        <v>21666.666666666668</v>
      </c>
      <c r="W68" s="183">
        <f>'Odpisy RSP bez pomoci'!AQ10</f>
        <v>21666.666666666668</v>
      </c>
      <c r="X68" s="183">
        <f>'Odpisy RSP bez pomoci'!AS10</f>
        <v>21666.666666666668</v>
      </c>
      <c r="Y68" s="183">
        <f>'Odpisy RSP bez pomoci'!AU10</f>
        <v>21666.666666666668</v>
      </c>
      <c r="Z68" s="183">
        <f>'Odpisy RSP bez pomoci'!AW10</f>
        <v>21666.666666666668</v>
      </c>
      <c r="AA68" s="183">
        <f>'Odpisy RSP bez pomoci'!AY10</f>
        <v>21666.666666666668</v>
      </c>
      <c r="AB68" s="183">
        <f>'Odpisy RSP bez pomoci'!BA10</f>
        <v>21666.666666666668</v>
      </c>
      <c r="AC68" s="183">
        <f>'Odpisy RSP bez pomoci'!BC10</f>
        <v>21666.666666666668</v>
      </c>
      <c r="AD68" s="183">
        <f>'Odpisy RSP bez pomoci'!BE10</f>
        <v>21666.666666666668</v>
      </c>
      <c r="AE68" s="183">
        <f>'Odpisy RSP bez pomoci'!BI10</f>
        <v>21666.666666666668</v>
      </c>
      <c r="AF68" s="183">
        <f>'Odpisy RSP bez pomoci'!BI10</f>
        <v>21666.666666666668</v>
      </c>
      <c r="AG68" s="183">
        <f>'Odpisy RSP bez pomoci'!BK10</f>
        <v>21666.666666666668</v>
      </c>
      <c r="AH68" s="183">
        <f>'Odpisy RSP bez pomoci'!BM10</f>
        <v>21666.666666666668</v>
      </c>
      <c r="AI68" s="183">
        <f>'Odpisy RSP bez pomoci'!BO10</f>
        <v>21666.666666666668</v>
      </c>
      <c r="AJ68" s="183">
        <f>'Odpisy RSP bez pomoci'!BQ10</f>
        <v>21666.666666666668</v>
      </c>
      <c r="AK68" s="183">
        <f>'Odpisy RSP bez pomoci'!BS10</f>
        <v>21666.666666666668</v>
      </c>
      <c r="AL68" s="183">
        <f>'Odpisy RSP bez pomoci'!BU10</f>
        <v>21666.666666666668</v>
      </c>
      <c r="AM68" s="183">
        <f>'Odpisy RSP bez pomoci'!BW10</f>
        <v>15000</v>
      </c>
      <c r="AN68" s="183">
        <f>'Odpisy RSP bez pomoci'!BY10</f>
        <v>8333.3333333333321</v>
      </c>
      <c r="AO68" s="183">
        <f>'Odpisy RSP bez pomoci'!CA10</f>
        <v>5000</v>
      </c>
      <c r="AP68" s="183">
        <f>'Odpisy RSP bez pomoci'!CC10</f>
        <v>5000</v>
      </c>
      <c r="AQ68" s="325"/>
    </row>
    <row r="69" spans="1:43" x14ac:dyDescent="0.25">
      <c r="A69" s="329">
        <v>26</v>
      </c>
      <c r="B69" s="182" t="s">
        <v>60</v>
      </c>
      <c r="C69" s="184">
        <f>C66-C67-C68</f>
        <v>-11781.100450072718</v>
      </c>
      <c r="D69" s="184">
        <f t="shared" ref="D69:AP69" si="15">D66-D67-D68</f>
        <v>-21785.347563725973</v>
      </c>
      <c r="E69" s="184">
        <f t="shared" si="15"/>
        <v>-20823.726799800603</v>
      </c>
      <c r="F69" s="184">
        <f t="shared" si="15"/>
        <v>-19823.350975983998</v>
      </c>
      <c r="G69" s="184">
        <f t="shared" si="15"/>
        <v>-20032.52869501543</v>
      </c>
      <c r="H69" s="184">
        <f t="shared" si="15"/>
        <v>-25616.163715233008</v>
      </c>
      <c r="I69" s="184">
        <f t="shared" si="15"/>
        <v>-12822.419161394668</v>
      </c>
      <c r="J69" s="184">
        <f t="shared" si="15"/>
        <v>-14982.7150690776</v>
      </c>
      <c r="K69" s="184">
        <f t="shared" si="15"/>
        <v>-12328.833100424508</v>
      </c>
      <c r="L69" s="184">
        <f t="shared" si="15"/>
        <v>-11823.252661403541</v>
      </c>
      <c r="M69" s="184">
        <f t="shared" si="15"/>
        <v>-7838.0256021648347</v>
      </c>
      <c r="N69" s="184">
        <f t="shared" si="15"/>
        <v>375.24981481948635</v>
      </c>
      <c r="O69" s="184">
        <f t="shared" si="15"/>
        <v>-1665.2567564827332</v>
      </c>
      <c r="P69" s="184">
        <f t="shared" si="15"/>
        <v>-4524.8624709364594</v>
      </c>
      <c r="Q69" s="184">
        <f t="shared" si="15"/>
        <v>-7369.6985480135008</v>
      </c>
      <c r="R69" s="184">
        <f t="shared" si="15"/>
        <v>-6865.8732324739794</v>
      </c>
      <c r="S69" s="184">
        <f t="shared" si="15"/>
        <v>-6346.1374085347452</v>
      </c>
      <c r="T69" s="184">
        <f t="shared" si="15"/>
        <v>-5809.8834984813693</v>
      </c>
      <c r="U69" s="184">
        <f t="shared" si="15"/>
        <v>-5256.4776435200292</v>
      </c>
      <c r="V69" s="184">
        <f t="shared" si="15"/>
        <v>-4821.9858113793998</v>
      </c>
      <c r="W69" s="184">
        <f t="shared" si="15"/>
        <v>-4485.0921942736422</v>
      </c>
      <c r="X69" s="184">
        <f t="shared" si="15"/>
        <v>-4141.4607048257712</v>
      </c>
      <c r="Y69" s="184">
        <f t="shared" si="15"/>
        <v>-3790.9565855889632</v>
      </c>
      <c r="Z69" s="184">
        <f t="shared" si="15"/>
        <v>-3433.4423839674091</v>
      </c>
      <c r="AA69" s="184">
        <f t="shared" si="15"/>
        <v>-3068.7778983134012</v>
      </c>
      <c r="AB69" s="184">
        <f t="shared" si="15"/>
        <v>-2696.8201229463266</v>
      </c>
      <c r="AC69" s="184">
        <f t="shared" si="15"/>
        <v>-2317.423192071943</v>
      </c>
      <c r="AD69" s="184">
        <f t="shared" si="15"/>
        <v>-1930.4383225800229</v>
      </c>
      <c r="AE69" s="184">
        <f t="shared" si="15"/>
        <v>-1535.7137556983034</v>
      </c>
      <c r="AF69" s="184">
        <f t="shared" si="15"/>
        <v>-1133.0946974789367</v>
      </c>
      <c r="AG69" s="184">
        <f t="shared" si="15"/>
        <v>-722.4232580952339</v>
      </c>
      <c r="AH69" s="184">
        <f t="shared" si="15"/>
        <v>-303.53838992378951</v>
      </c>
      <c r="AI69" s="184">
        <f t="shared" si="15"/>
        <v>123.72417561109251</v>
      </c>
      <c r="AJ69" s="184">
        <f t="shared" si="15"/>
        <v>559.531992456632</v>
      </c>
      <c r="AK69" s="184">
        <f t="shared" si="15"/>
        <v>1004.0559656390869</v>
      </c>
      <c r="AL69" s="184">
        <f t="shared" si="15"/>
        <v>1457.470418285131</v>
      </c>
      <c r="AM69" s="184">
        <f t="shared" si="15"/>
        <v>8586.6198266508873</v>
      </c>
      <c r="AN69" s="184">
        <f t="shared" si="15"/>
        <v>15725.01888985054</v>
      </c>
      <c r="AO69" s="184">
        <f t="shared" si="15"/>
        <v>19539.519267647527</v>
      </c>
      <c r="AP69" s="184">
        <f t="shared" si="15"/>
        <v>20030.30965300044</v>
      </c>
      <c r="AQ69" s="325"/>
    </row>
    <row r="70" spans="1:43" x14ac:dyDescent="0.25">
      <c r="A70" s="332">
        <v>27</v>
      </c>
      <c r="B70" s="185" t="s">
        <v>40</v>
      </c>
      <c r="C70" s="186">
        <f>IF(C69&gt;=0,C69*$C$7,0)</f>
        <v>0</v>
      </c>
      <c r="D70" s="186">
        <f>IF((D71-SUM(C$72:$D72))&gt;=0,(D71-SUM(C$72:$D72)),0)</f>
        <v>0</v>
      </c>
      <c r="E70" s="186">
        <f>IF((E71-SUM($D$72:D72))&gt;=0,(E71-SUM($D$72:D72)),0)</f>
        <v>0</v>
      </c>
      <c r="F70" s="186">
        <f>IF((F71-SUM($D$72:E72))&gt;=0,(F71-SUM($D$72:E72)),0)</f>
        <v>0</v>
      </c>
      <c r="G70" s="186">
        <f>IF((G71-SUM($D$72:F72))&gt;=0,(G71-SUM($D$72:F72)),0)</f>
        <v>0</v>
      </c>
      <c r="H70" s="186">
        <f>IF((H71-SUM(D72:G72))&gt;=0,(H71-SUM(D72:G72)),0)</f>
        <v>0</v>
      </c>
      <c r="I70" s="186">
        <f t="shared" ref="I70:AP70" si="16">IF((I71-SUM(E72:H72))&gt;=0,(I71-SUM(E72:H72)),0)</f>
        <v>0</v>
      </c>
      <c r="J70" s="186">
        <f t="shared" si="16"/>
        <v>0</v>
      </c>
      <c r="K70" s="186">
        <f t="shared" si="16"/>
        <v>0</v>
      </c>
      <c r="L70" s="186">
        <f t="shared" si="16"/>
        <v>0</v>
      </c>
      <c r="M70" s="186">
        <f t="shared" si="16"/>
        <v>0</v>
      </c>
      <c r="N70" s="186">
        <f t="shared" si="16"/>
        <v>0</v>
      </c>
      <c r="O70" s="186">
        <f t="shared" si="16"/>
        <v>0</v>
      </c>
      <c r="P70" s="186">
        <f t="shared" si="16"/>
        <v>0</v>
      </c>
      <c r="Q70" s="186">
        <f t="shared" si="16"/>
        <v>0</v>
      </c>
      <c r="R70" s="186">
        <f t="shared" si="16"/>
        <v>0</v>
      </c>
      <c r="S70" s="186">
        <f t="shared" si="16"/>
        <v>0</v>
      </c>
      <c r="T70" s="186">
        <f t="shared" si="16"/>
        <v>0</v>
      </c>
      <c r="U70" s="186">
        <f t="shared" si="16"/>
        <v>0</v>
      </c>
      <c r="V70" s="186">
        <f t="shared" si="16"/>
        <v>0</v>
      </c>
      <c r="W70" s="186">
        <f t="shared" si="16"/>
        <v>0</v>
      </c>
      <c r="X70" s="186">
        <f t="shared" si="16"/>
        <v>0</v>
      </c>
      <c r="Y70" s="186">
        <f t="shared" si="16"/>
        <v>0</v>
      </c>
      <c r="Z70" s="186">
        <f t="shared" si="16"/>
        <v>0</v>
      </c>
      <c r="AA70" s="186">
        <f t="shared" si="16"/>
        <v>0</v>
      </c>
      <c r="AB70" s="186">
        <f t="shared" si="16"/>
        <v>0</v>
      </c>
      <c r="AC70" s="186">
        <f t="shared" si="16"/>
        <v>0</v>
      </c>
      <c r="AD70" s="186">
        <f t="shared" si="16"/>
        <v>0</v>
      </c>
      <c r="AE70" s="186">
        <f t="shared" si="16"/>
        <v>0</v>
      </c>
      <c r="AF70" s="186">
        <f t="shared" si="16"/>
        <v>0</v>
      </c>
      <c r="AG70" s="186">
        <f t="shared" si="16"/>
        <v>0</v>
      </c>
      <c r="AH70" s="186">
        <f t="shared" si="16"/>
        <v>0</v>
      </c>
      <c r="AI70" s="186">
        <f t="shared" si="16"/>
        <v>0</v>
      </c>
      <c r="AJ70" s="186">
        <f t="shared" si="16"/>
        <v>0</v>
      </c>
      <c r="AK70" s="186">
        <f t="shared" si="16"/>
        <v>0</v>
      </c>
      <c r="AL70" s="186">
        <f t="shared" si="16"/>
        <v>49.578375835121676</v>
      </c>
      <c r="AM70" s="186">
        <f t="shared" si="16"/>
        <v>1727.3055661157389</v>
      </c>
      <c r="AN70" s="186">
        <f t="shared" si="16"/>
        <v>3302.2539668686131</v>
      </c>
      <c r="AO70" s="186">
        <f t="shared" si="16"/>
        <v>4103.2990462059806</v>
      </c>
      <c r="AP70" s="186">
        <f t="shared" si="16"/>
        <v>4206.3650271300921</v>
      </c>
      <c r="AQ70" s="325"/>
    </row>
    <row r="71" spans="1:43" hidden="1" x14ac:dyDescent="0.25">
      <c r="A71" s="329"/>
      <c r="B71" s="187"/>
      <c r="C71" s="188">
        <f>IF(C69&gt;=0,C69*$C$7,0)</f>
        <v>0</v>
      </c>
      <c r="D71" s="188">
        <f t="shared" ref="D71:AP71" si="17">IF(D69&gt;=0,D69*$C$7,0)</f>
        <v>0</v>
      </c>
      <c r="E71" s="188">
        <f t="shared" si="17"/>
        <v>0</v>
      </c>
      <c r="F71" s="188">
        <f t="shared" si="17"/>
        <v>0</v>
      </c>
      <c r="G71" s="188">
        <f t="shared" si="17"/>
        <v>0</v>
      </c>
      <c r="H71" s="188">
        <f t="shared" si="17"/>
        <v>0</v>
      </c>
      <c r="I71" s="188">
        <f t="shared" si="17"/>
        <v>0</v>
      </c>
      <c r="J71" s="188">
        <f t="shared" si="17"/>
        <v>0</v>
      </c>
      <c r="K71" s="188">
        <f t="shared" si="17"/>
        <v>0</v>
      </c>
      <c r="L71" s="188">
        <f t="shared" si="17"/>
        <v>0</v>
      </c>
      <c r="M71" s="188">
        <f t="shared" si="17"/>
        <v>0</v>
      </c>
      <c r="N71" s="188">
        <f t="shared" si="17"/>
        <v>78.802461112092132</v>
      </c>
      <c r="O71" s="188">
        <f t="shared" si="17"/>
        <v>0</v>
      </c>
      <c r="P71" s="188">
        <f t="shared" si="17"/>
        <v>0</v>
      </c>
      <c r="Q71" s="188">
        <f t="shared" si="17"/>
        <v>0</v>
      </c>
      <c r="R71" s="188">
        <f t="shared" si="17"/>
        <v>0</v>
      </c>
      <c r="S71" s="188">
        <f t="shared" si="17"/>
        <v>0</v>
      </c>
      <c r="T71" s="188">
        <f t="shared" si="17"/>
        <v>0</v>
      </c>
      <c r="U71" s="188">
        <f t="shared" si="17"/>
        <v>0</v>
      </c>
      <c r="V71" s="188">
        <f t="shared" si="17"/>
        <v>0</v>
      </c>
      <c r="W71" s="188">
        <f t="shared" si="17"/>
        <v>0</v>
      </c>
      <c r="X71" s="188">
        <f t="shared" si="17"/>
        <v>0</v>
      </c>
      <c r="Y71" s="188">
        <f t="shared" si="17"/>
        <v>0</v>
      </c>
      <c r="Z71" s="188">
        <f t="shared" si="17"/>
        <v>0</v>
      </c>
      <c r="AA71" s="188">
        <f t="shared" si="17"/>
        <v>0</v>
      </c>
      <c r="AB71" s="188">
        <f t="shared" si="17"/>
        <v>0</v>
      </c>
      <c r="AC71" s="188">
        <f t="shared" si="17"/>
        <v>0</v>
      </c>
      <c r="AD71" s="188">
        <f t="shared" si="17"/>
        <v>0</v>
      </c>
      <c r="AE71" s="188">
        <f t="shared" si="17"/>
        <v>0</v>
      </c>
      <c r="AF71" s="188">
        <f t="shared" si="17"/>
        <v>0</v>
      </c>
      <c r="AG71" s="188">
        <f t="shared" si="17"/>
        <v>0</v>
      </c>
      <c r="AH71" s="188">
        <f t="shared" si="17"/>
        <v>0</v>
      </c>
      <c r="AI71" s="188">
        <f t="shared" si="17"/>
        <v>25.982076878329426</v>
      </c>
      <c r="AJ71" s="188">
        <f t="shared" si="17"/>
        <v>117.50171841589271</v>
      </c>
      <c r="AK71" s="188">
        <f t="shared" si="17"/>
        <v>210.85175278420826</v>
      </c>
      <c r="AL71" s="188">
        <f t="shared" si="17"/>
        <v>306.06878783987753</v>
      </c>
      <c r="AM71" s="188">
        <f t="shared" si="17"/>
        <v>1803.1901635966863</v>
      </c>
      <c r="AN71" s="188">
        <f t="shared" si="17"/>
        <v>3302.2539668686131</v>
      </c>
      <c r="AO71" s="188">
        <f t="shared" si="17"/>
        <v>4103.2990462059806</v>
      </c>
      <c r="AP71" s="188">
        <f t="shared" si="17"/>
        <v>4206.3650271300921</v>
      </c>
      <c r="AQ71" s="325"/>
    </row>
    <row r="72" spans="1:43" hidden="1" x14ac:dyDescent="0.25">
      <c r="A72" s="329"/>
      <c r="B72" s="187"/>
      <c r="C72" s="188"/>
      <c r="D72" s="188">
        <f>IF(C69&lt;0,-C69/4,0)</f>
        <v>2945.2751125181794</v>
      </c>
      <c r="E72" s="188">
        <f t="shared" ref="E72:AP72" si="18">IF(D69&lt;0,-D69/4,0)</f>
        <v>5446.3368909314931</v>
      </c>
      <c r="F72" s="188">
        <f t="shared" si="18"/>
        <v>5205.9316999501507</v>
      </c>
      <c r="G72" s="188">
        <f t="shared" si="18"/>
        <v>4955.8377439959995</v>
      </c>
      <c r="H72" s="188">
        <f t="shared" si="18"/>
        <v>5008.1321737538574</v>
      </c>
      <c r="I72" s="188">
        <f t="shared" si="18"/>
        <v>6404.0409288082519</v>
      </c>
      <c r="J72" s="188">
        <f t="shared" si="18"/>
        <v>3205.6047903486669</v>
      </c>
      <c r="K72" s="188">
        <f t="shared" si="18"/>
        <v>3745.6787672693999</v>
      </c>
      <c r="L72" s="188">
        <f t="shared" si="18"/>
        <v>3082.2082751061271</v>
      </c>
      <c r="M72" s="188">
        <f t="shared" si="18"/>
        <v>2955.8131653508854</v>
      </c>
      <c r="N72" s="188">
        <f t="shared" si="18"/>
        <v>1959.5064005412087</v>
      </c>
      <c r="O72" s="188">
        <f t="shared" si="18"/>
        <v>0</v>
      </c>
      <c r="P72" s="188">
        <f t="shared" si="18"/>
        <v>416.3141891206833</v>
      </c>
      <c r="Q72" s="188">
        <f t="shared" si="18"/>
        <v>1131.2156177341149</v>
      </c>
      <c r="R72" s="188">
        <f t="shared" si="18"/>
        <v>1842.4246370033752</v>
      </c>
      <c r="S72" s="188">
        <f t="shared" si="18"/>
        <v>1716.4683081184949</v>
      </c>
      <c r="T72" s="188">
        <f t="shared" si="18"/>
        <v>1586.5343521336863</v>
      </c>
      <c r="U72" s="188">
        <f t="shared" si="18"/>
        <v>1452.4708746203423</v>
      </c>
      <c r="V72" s="188">
        <f t="shared" si="18"/>
        <v>1314.1194108800073</v>
      </c>
      <c r="W72" s="188">
        <f t="shared" si="18"/>
        <v>1205.49645284485</v>
      </c>
      <c r="X72" s="188">
        <f t="shared" si="18"/>
        <v>1121.2730485684106</v>
      </c>
      <c r="Y72" s="188">
        <f t="shared" si="18"/>
        <v>1035.3651762064428</v>
      </c>
      <c r="Z72" s="188">
        <f t="shared" si="18"/>
        <v>947.7391463972408</v>
      </c>
      <c r="AA72" s="188">
        <f t="shared" si="18"/>
        <v>858.36059599185228</v>
      </c>
      <c r="AB72" s="188">
        <f t="shared" si="18"/>
        <v>767.19447457835031</v>
      </c>
      <c r="AC72" s="188">
        <f t="shared" si="18"/>
        <v>674.20503073658165</v>
      </c>
      <c r="AD72" s="188">
        <f t="shared" si="18"/>
        <v>579.35579801798576</v>
      </c>
      <c r="AE72" s="188">
        <f t="shared" si="18"/>
        <v>482.60958064500574</v>
      </c>
      <c r="AF72" s="188">
        <f t="shared" si="18"/>
        <v>383.92843892457586</v>
      </c>
      <c r="AG72" s="188">
        <f t="shared" si="18"/>
        <v>283.27367436973418</v>
      </c>
      <c r="AH72" s="188">
        <f t="shared" si="18"/>
        <v>180.60581452380848</v>
      </c>
      <c r="AI72" s="188">
        <f t="shared" si="18"/>
        <v>75.884597480947377</v>
      </c>
      <c r="AJ72" s="188">
        <f t="shared" si="18"/>
        <v>0</v>
      </c>
      <c r="AK72" s="188">
        <f t="shared" si="18"/>
        <v>0</v>
      </c>
      <c r="AL72" s="188">
        <f t="shared" si="18"/>
        <v>0</v>
      </c>
      <c r="AM72" s="188">
        <f t="shared" si="18"/>
        <v>0</v>
      </c>
      <c r="AN72" s="188">
        <f t="shared" si="18"/>
        <v>0</v>
      </c>
      <c r="AO72" s="188">
        <f t="shared" si="18"/>
        <v>0</v>
      </c>
      <c r="AP72" s="188">
        <f t="shared" si="18"/>
        <v>0</v>
      </c>
      <c r="AQ72" s="325"/>
    </row>
    <row r="73" spans="1:43" x14ac:dyDescent="0.25">
      <c r="A73" s="329"/>
      <c r="B73" s="187" t="s">
        <v>58</v>
      </c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88"/>
      <c r="AN73" s="188"/>
      <c r="AO73" s="188"/>
      <c r="AP73" s="188"/>
      <c r="AQ73" s="325"/>
    </row>
    <row r="74" spans="1:43" x14ac:dyDescent="0.25">
      <c r="A74" s="329"/>
      <c r="B74" s="187" t="s">
        <v>59</v>
      </c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325"/>
    </row>
    <row r="75" spans="1:43" x14ac:dyDescent="0.25">
      <c r="A75" s="334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325"/>
    </row>
    <row r="76" spans="1:43" x14ac:dyDescent="0.25">
      <c r="A76" s="334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325"/>
    </row>
    <row r="77" spans="1:43" ht="15.75" thickBot="1" x14ac:dyDescent="0.3">
      <c r="A77" s="334"/>
      <c r="B77" s="194" t="s">
        <v>41</v>
      </c>
      <c r="C77" s="194">
        <f>$C$6</f>
        <v>2020</v>
      </c>
      <c r="D77" s="194">
        <f>C77+1</f>
        <v>2021</v>
      </c>
      <c r="E77" s="194">
        <f t="shared" ref="E77:AP77" si="19">D77+1</f>
        <v>2022</v>
      </c>
      <c r="F77" s="194">
        <f t="shared" si="19"/>
        <v>2023</v>
      </c>
      <c r="G77" s="194">
        <f t="shared" si="19"/>
        <v>2024</v>
      </c>
      <c r="H77" s="194">
        <f t="shared" si="19"/>
        <v>2025</v>
      </c>
      <c r="I77" s="194">
        <f t="shared" si="19"/>
        <v>2026</v>
      </c>
      <c r="J77" s="194">
        <f t="shared" si="19"/>
        <v>2027</v>
      </c>
      <c r="K77" s="194">
        <f t="shared" si="19"/>
        <v>2028</v>
      </c>
      <c r="L77" s="194">
        <f t="shared" si="19"/>
        <v>2029</v>
      </c>
      <c r="M77" s="194">
        <f t="shared" si="19"/>
        <v>2030</v>
      </c>
      <c r="N77" s="194">
        <f t="shared" si="19"/>
        <v>2031</v>
      </c>
      <c r="O77" s="194">
        <f t="shared" si="19"/>
        <v>2032</v>
      </c>
      <c r="P77" s="194">
        <f t="shared" si="19"/>
        <v>2033</v>
      </c>
      <c r="Q77" s="194">
        <f t="shared" si="19"/>
        <v>2034</v>
      </c>
      <c r="R77" s="194">
        <f t="shared" si="19"/>
        <v>2035</v>
      </c>
      <c r="S77" s="194">
        <f t="shared" si="19"/>
        <v>2036</v>
      </c>
      <c r="T77" s="194">
        <f t="shared" si="19"/>
        <v>2037</v>
      </c>
      <c r="U77" s="194">
        <f t="shared" si="19"/>
        <v>2038</v>
      </c>
      <c r="V77" s="194">
        <f t="shared" si="19"/>
        <v>2039</v>
      </c>
      <c r="W77" s="194">
        <f t="shared" si="19"/>
        <v>2040</v>
      </c>
      <c r="X77" s="194">
        <f t="shared" si="19"/>
        <v>2041</v>
      </c>
      <c r="Y77" s="194">
        <f t="shared" si="19"/>
        <v>2042</v>
      </c>
      <c r="Z77" s="194">
        <f t="shared" si="19"/>
        <v>2043</v>
      </c>
      <c r="AA77" s="194">
        <f t="shared" si="19"/>
        <v>2044</v>
      </c>
      <c r="AB77" s="194">
        <f t="shared" si="19"/>
        <v>2045</v>
      </c>
      <c r="AC77" s="194">
        <f t="shared" si="19"/>
        <v>2046</v>
      </c>
      <c r="AD77" s="194">
        <f t="shared" si="19"/>
        <v>2047</v>
      </c>
      <c r="AE77" s="194">
        <f t="shared" si="19"/>
        <v>2048</v>
      </c>
      <c r="AF77" s="194">
        <f t="shared" si="19"/>
        <v>2049</v>
      </c>
      <c r="AG77" s="194">
        <f t="shared" si="19"/>
        <v>2050</v>
      </c>
      <c r="AH77" s="194">
        <f t="shared" si="19"/>
        <v>2051</v>
      </c>
      <c r="AI77" s="194">
        <f t="shared" si="19"/>
        <v>2052</v>
      </c>
      <c r="AJ77" s="194">
        <f t="shared" si="19"/>
        <v>2053</v>
      </c>
      <c r="AK77" s="194">
        <f t="shared" si="19"/>
        <v>2054</v>
      </c>
      <c r="AL77" s="194">
        <f t="shared" si="19"/>
        <v>2055</v>
      </c>
      <c r="AM77" s="194">
        <f t="shared" si="19"/>
        <v>2056</v>
      </c>
      <c r="AN77" s="194">
        <f t="shared" si="19"/>
        <v>2057</v>
      </c>
      <c r="AO77" s="194">
        <f t="shared" si="19"/>
        <v>2058</v>
      </c>
      <c r="AP77" s="194">
        <f t="shared" si="19"/>
        <v>2059</v>
      </c>
      <c r="AQ77" s="325"/>
    </row>
    <row r="78" spans="1:43" x14ac:dyDescent="0.25">
      <c r="A78" s="308"/>
      <c r="B78" s="1" t="s">
        <v>42</v>
      </c>
      <c r="C78" s="2">
        <v>1</v>
      </c>
      <c r="D78" s="2">
        <v>2</v>
      </c>
      <c r="E78" s="2">
        <v>3</v>
      </c>
      <c r="F78" s="2">
        <v>4</v>
      </c>
      <c r="G78" s="2">
        <v>5</v>
      </c>
      <c r="H78" s="2">
        <v>6</v>
      </c>
      <c r="I78" s="2">
        <v>7</v>
      </c>
      <c r="J78" s="2">
        <v>8</v>
      </c>
      <c r="K78" s="2">
        <v>9</v>
      </c>
      <c r="L78" s="2">
        <v>10</v>
      </c>
      <c r="M78" s="2">
        <v>11</v>
      </c>
      <c r="N78" s="2">
        <v>12</v>
      </c>
      <c r="O78" s="2">
        <v>13</v>
      </c>
      <c r="P78" s="2">
        <v>14</v>
      </c>
      <c r="Q78" s="2">
        <v>15</v>
      </c>
      <c r="R78" s="2">
        <v>16</v>
      </c>
      <c r="S78" s="2">
        <v>17</v>
      </c>
      <c r="T78" s="2">
        <v>18</v>
      </c>
      <c r="U78" s="2">
        <v>19</v>
      </c>
      <c r="V78" s="2">
        <v>20</v>
      </c>
      <c r="W78" s="2">
        <v>21</v>
      </c>
      <c r="X78" s="2">
        <v>22</v>
      </c>
      <c r="Y78" s="2">
        <v>23</v>
      </c>
      <c r="Z78" s="2">
        <v>24</v>
      </c>
      <c r="AA78" s="2">
        <v>25</v>
      </c>
      <c r="AB78" s="2">
        <v>26</v>
      </c>
      <c r="AC78" s="2">
        <v>27</v>
      </c>
      <c r="AD78" s="2">
        <v>28</v>
      </c>
      <c r="AE78" s="2">
        <v>29</v>
      </c>
      <c r="AF78" s="2">
        <v>30</v>
      </c>
      <c r="AG78" s="2">
        <v>31</v>
      </c>
      <c r="AH78" s="2">
        <v>32</v>
      </c>
      <c r="AI78" s="2">
        <v>33</v>
      </c>
      <c r="AJ78" s="2">
        <v>34</v>
      </c>
      <c r="AK78" s="2">
        <v>35</v>
      </c>
      <c r="AL78" s="2">
        <v>36</v>
      </c>
      <c r="AM78" s="2">
        <v>37</v>
      </c>
      <c r="AN78" s="2">
        <v>38</v>
      </c>
      <c r="AO78" s="2">
        <v>39</v>
      </c>
      <c r="AP78" s="2">
        <v>40</v>
      </c>
      <c r="AQ78" s="309" t="s">
        <v>43</v>
      </c>
    </row>
    <row r="79" spans="1:43" hidden="1" x14ac:dyDescent="0.25">
      <c r="A79" s="310"/>
      <c r="B79" s="8" t="s">
        <v>44</v>
      </c>
      <c r="C79" s="10">
        <v>1</v>
      </c>
      <c r="D79" s="10">
        <f>C79*(1+$C$8)</f>
        <v>1.04</v>
      </c>
      <c r="E79" s="10">
        <f t="shared" ref="E79:AP79" si="20">D79*(1+$C$8)</f>
        <v>1.0816000000000001</v>
      </c>
      <c r="F79" s="10">
        <f t="shared" si="20"/>
        <v>1.1248640000000001</v>
      </c>
      <c r="G79" s="10">
        <f t="shared" si="20"/>
        <v>1.1698585600000002</v>
      </c>
      <c r="H79" s="10">
        <f t="shared" si="20"/>
        <v>1.2166529024000003</v>
      </c>
      <c r="I79" s="10">
        <f t="shared" si="20"/>
        <v>1.2653190184960004</v>
      </c>
      <c r="J79" s="10">
        <f t="shared" si="20"/>
        <v>1.3159317792358405</v>
      </c>
      <c r="K79" s="10">
        <f t="shared" si="20"/>
        <v>1.3685690504052741</v>
      </c>
      <c r="L79" s="10">
        <f t="shared" si="20"/>
        <v>1.4233118124214852</v>
      </c>
      <c r="M79" s="10">
        <f t="shared" si="20"/>
        <v>1.4802442849183446</v>
      </c>
      <c r="N79" s="10">
        <f t="shared" si="20"/>
        <v>1.5394540563150785</v>
      </c>
      <c r="O79" s="10">
        <f t="shared" si="20"/>
        <v>1.6010322185676817</v>
      </c>
      <c r="P79" s="10">
        <f t="shared" si="20"/>
        <v>1.6650735073103891</v>
      </c>
      <c r="Q79" s="10">
        <f t="shared" si="20"/>
        <v>1.7316764476028046</v>
      </c>
      <c r="R79" s="10">
        <f t="shared" si="20"/>
        <v>1.8009435055069167</v>
      </c>
      <c r="S79" s="10">
        <f t="shared" si="20"/>
        <v>1.8729812457271935</v>
      </c>
      <c r="T79" s="10">
        <f t="shared" si="20"/>
        <v>1.9479004955562813</v>
      </c>
      <c r="U79" s="10">
        <f t="shared" si="20"/>
        <v>2.0258165153785326</v>
      </c>
      <c r="V79" s="10">
        <f t="shared" si="20"/>
        <v>2.1068491759936738</v>
      </c>
      <c r="W79" s="10">
        <f t="shared" si="20"/>
        <v>2.1911231430334208</v>
      </c>
      <c r="X79" s="10">
        <f t="shared" si="20"/>
        <v>2.2787680687547578</v>
      </c>
      <c r="Y79" s="10">
        <f t="shared" si="20"/>
        <v>2.369918791504948</v>
      </c>
      <c r="Z79" s="10">
        <f t="shared" si="20"/>
        <v>2.4647155431651462</v>
      </c>
      <c r="AA79" s="10">
        <f t="shared" si="20"/>
        <v>2.5633041648917523</v>
      </c>
      <c r="AB79" s="10">
        <f t="shared" si="20"/>
        <v>2.6658363314874225</v>
      </c>
      <c r="AC79" s="10">
        <f t="shared" si="20"/>
        <v>2.7724697847469195</v>
      </c>
      <c r="AD79" s="10">
        <f t="shared" si="20"/>
        <v>2.8833685761367964</v>
      </c>
      <c r="AE79" s="10">
        <f t="shared" si="20"/>
        <v>2.9987033191822685</v>
      </c>
      <c r="AF79" s="10">
        <f t="shared" si="20"/>
        <v>3.1186514519495594</v>
      </c>
      <c r="AG79" s="10">
        <f t="shared" si="20"/>
        <v>3.2433975100275418</v>
      </c>
      <c r="AH79" s="10">
        <f t="shared" si="20"/>
        <v>3.3731334104286437</v>
      </c>
      <c r="AI79" s="10">
        <f t="shared" si="20"/>
        <v>3.5080587468457893</v>
      </c>
      <c r="AJ79" s="10">
        <f t="shared" si="20"/>
        <v>3.6483810967196209</v>
      </c>
      <c r="AK79" s="10">
        <f t="shared" si="20"/>
        <v>3.7943163405884057</v>
      </c>
      <c r="AL79" s="10">
        <f t="shared" si="20"/>
        <v>3.9460889942119421</v>
      </c>
      <c r="AM79" s="10">
        <f t="shared" si="20"/>
        <v>4.1039325539804201</v>
      </c>
      <c r="AN79" s="10">
        <f t="shared" si="20"/>
        <v>4.2680898561396372</v>
      </c>
      <c r="AO79" s="10">
        <f t="shared" si="20"/>
        <v>4.438813450385223</v>
      </c>
      <c r="AP79" s="10">
        <f t="shared" si="20"/>
        <v>4.6163659884006325</v>
      </c>
      <c r="AQ79" s="311"/>
    </row>
    <row r="80" spans="1:43" hidden="1" x14ac:dyDescent="0.25">
      <c r="A80" s="310"/>
      <c r="B80" s="9" t="s">
        <v>45</v>
      </c>
      <c r="C80" s="10">
        <v>1</v>
      </c>
      <c r="D80" s="10">
        <f>C80/(1+$C$8)</f>
        <v>0.96153846153846145</v>
      </c>
      <c r="E80" s="10">
        <f t="shared" ref="E80:AP80" si="21">D80/(1+$C$8)</f>
        <v>0.92455621301775137</v>
      </c>
      <c r="F80" s="10">
        <f t="shared" si="21"/>
        <v>0.88899635867091475</v>
      </c>
      <c r="G80" s="10">
        <f t="shared" si="21"/>
        <v>0.85480419102972571</v>
      </c>
      <c r="H80" s="10">
        <f t="shared" si="21"/>
        <v>0.82192710675935166</v>
      </c>
      <c r="I80" s="10">
        <f t="shared" si="21"/>
        <v>0.79031452573014582</v>
      </c>
      <c r="J80" s="10">
        <f t="shared" si="21"/>
        <v>0.75991781320206331</v>
      </c>
      <c r="K80" s="10">
        <f t="shared" si="21"/>
        <v>0.73069020500198389</v>
      </c>
      <c r="L80" s="10">
        <f t="shared" si="21"/>
        <v>0.70258673557883067</v>
      </c>
      <c r="M80" s="10">
        <f t="shared" si="21"/>
        <v>0.67556416882579873</v>
      </c>
      <c r="N80" s="10">
        <f t="shared" si="21"/>
        <v>0.64958093156326802</v>
      </c>
      <c r="O80" s="10">
        <f t="shared" si="21"/>
        <v>0.62459704958006534</v>
      </c>
      <c r="P80" s="10">
        <f t="shared" si="21"/>
        <v>0.60057408613467822</v>
      </c>
      <c r="Q80" s="10">
        <f t="shared" si="21"/>
        <v>0.57747508282180593</v>
      </c>
      <c r="R80" s="10">
        <f t="shared" si="21"/>
        <v>0.55526450271327488</v>
      </c>
      <c r="S80" s="10">
        <f t="shared" si="21"/>
        <v>0.53390817568584126</v>
      </c>
      <c r="T80" s="10">
        <f t="shared" si="21"/>
        <v>0.51337324585177047</v>
      </c>
      <c r="U80" s="10">
        <f t="shared" si="21"/>
        <v>0.49362812101131776</v>
      </c>
      <c r="V80" s="10">
        <f t="shared" si="21"/>
        <v>0.47464242404934398</v>
      </c>
      <c r="W80" s="10">
        <f t="shared" si="21"/>
        <v>0.45638694620129228</v>
      </c>
      <c r="X80" s="10">
        <f t="shared" si="21"/>
        <v>0.4388336021166272</v>
      </c>
      <c r="Y80" s="10">
        <f t="shared" si="21"/>
        <v>0.42195538665060306</v>
      </c>
      <c r="Z80" s="10">
        <f t="shared" si="21"/>
        <v>0.40572633331788754</v>
      </c>
      <c r="AA80" s="10">
        <f t="shared" si="21"/>
        <v>0.39012147434412264</v>
      </c>
      <c r="AB80" s="10">
        <f t="shared" si="21"/>
        <v>0.37511680225396404</v>
      </c>
      <c r="AC80" s="10">
        <f t="shared" si="21"/>
        <v>0.3606892329365039</v>
      </c>
      <c r="AD80" s="10">
        <f t="shared" si="21"/>
        <v>0.34681657013125372</v>
      </c>
      <c r="AE80" s="10">
        <f t="shared" si="21"/>
        <v>0.33347747128005162</v>
      </c>
      <c r="AF80" s="10">
        <f t="shared" si="21"/>
        <v>0.32065141469235731</v>
      </c>
      <c r="AG80" s="10">
        <f t="shared" si="21"/>
        <v>0.3083186679734205</v>
      </c>
      <c r="AH80" s="10">
        <f t="shared" si="21"/>
        <v>0.29646025766675049</v>
      </c>
      <c r="AI80" s="10">
        <f t="shared" si="21"/>
        <v>0.28505794006418317</v>
      </c>
      <c r="AJ80" s="10">
        <f t="shared" si="21"/>
        <v>0.27409417313863765</v>
      </c>
      <c r="AK80" s="10">
        <f t="shared" si="21"/>
        <v>0.26355208955638237</v>
      </c>
      <c r="AL80" s="10">
        <f t="shared" si="21"/>
        <v>0.25341547072729076</v>
      </c>
      <c r="AM80" s="10">
        <f t="shared" si="21"/>
        <v>0.24366872185316418</v>
      </c>
      <c r="AN80" s="10">
        <f t="shared" si="21"/>
        <v>0.23429684793573477</v>
      </c>
      <c r="AO80" s="10">
        <f t="shared" si="21"/>
        <v>0.22528543070743728</v>
      </c>
      <c r="AP80" s="10">
        <f t="shared" si="21"/>
        <v>0.21662060644945891</v>
      </c>
      <c r="AQ80" s="312"/>
    </row>
    <row r="81" spans="1:43" hidden="1" x14ac:dyDescent="0.25">
      <c r="A81" s="131"/>
      <c r="B81" s="7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313">
        <v>0</v>
      </c>
    </row>
    <row r="82" spans="1:43" x14ac:dyDescent="0.25">
      <c r="A82" s="335">
        <v>28</v>
      </c>
      <c r="B82" s="195" t="s">
        <v>46</v>
      </c>
      <c r="C82" s="196">
        <f>SUM(C67,C70)</f>
        <v>121393.12</v>
      </c>
      <c r="D82" s="196">
        <f>SUM(D67,D70)</f>
        <v>135820.98239999998</v>
      </c>
      <c r="E82" s="196">
        <f t="shared" ref="E82:AP82" si="22">SUM(E67,E70)</f>
        <v>137492.60401086271</v>
      </c>
      <c r="F82" s="196">
        <f t="shared" si="22"/>
        <v>139172.61411282857</v>
      </c>
      <c r="G82" s="196">
        <f t="shared" si="22"/>
        <v>140859.92827866389</v>
      </c>
      <c r="H82" s="196">
        <f t="shared" si="22"/>
        <v>142553.37778273763</v>
      </c>
      <c r="I82" s="196">
        <f t="shared" si="22"/>
        <v>144251.7047845606</v>
      </c>
      <c r="J82" s="196">
        <f t="shared" si="22"/>
        <v>145953.55725947116</v>
      </c>
      <c r="K82" s="196">
        <f t="shared" si="22"/>
        <v>148907.4836635837</v>
      </c>
      <c r="L82" s="196">
        <f t="shared" si="22"/>
        <v>151512.54660076051</v>
      </c>
      <c r="M82" s="196">
        <f t="shared" si="22"/>
        <v>153031.98546002762</v>
      </c>
      <c r="N82" s="196">
        <f t="shared" si="22"/>
        <v>154539.29615945878</v>
      </c>
      <c r="O82" s="196">
        <f t="shared" si="22"/>
        <v>157391.9083261436</v>
      </c>
      <c r="P82" s="196">
        <f t="shared" si="22"/>
        <v>160295.49175421038</v>
      </c>
      <c r="Q82" s="196">
        <f t="shared" si="22"/>
        <v>163250.7618197891</v>
      </c>
      <c r="R82" s="196">
        <f t="shared" si="22"/>
        <v>166258.43300407752</v>
      </c>
      <c r="S82" s="196">
        <f t="shared" si="22"/>
        <v>169319.21811531988</v>
      </c>
      <c r="T82" s="196">
        <f t="shared" si="22"/>
        <v>172433.82745721852</v>
      </c>
      <c r="U82" s="196">
        <f t="shared" si="22"/>
        <v>175602.96794080822</v>
      </c>
      <c r="V82" s="196">
        <f t="shared" si="22"/>
        <v>178989.22285537221</v>
      </c>
      <c r="W82" s="196">
        <f t="shared" si="22"/>
        <v>182569.00731247966</v>
      </c>
      <c r="X82" s="196">
        <f t="shared" si="22"/>
        <v>186220.38745872924</v>
      </c>
      <c r="Y82" s="196">
        <f t="shared" si="22"/>
        <v>189944.79520790384</v>
      </c>
      <c r="Z82" s="196">
        <f t="shared" si="22"/>
        <v>193743.69111206193</v>
      </c>
      <c r="AA82" s="196">
        <f t="shared" si="22"/>
        <v>197618.56493430314</v>
      </c>
      <c r="AB82" s="196">
        <f t="shared" si="22"/>
        <v>201570.93623298919</v>
      </c>
      <c r="AC82" s="196">
        <f t="shared" si="22"/>
        <v>205602.35495764902</v>
      </c>
      <c r="AD82" s="196">
        <f t="shared" si="22"/>
        <v>209714.40205680198</v>
      </c>
      <c r="AE82" s="196">
        <f t="shared" si="22"/>
        <v>213908.69009793803</v>
      </c>
      <c r="AF82" s="196">
        <f t="shared" si="22"/>
        <v>218186.86389989677</v>
      </c>
      <c r="AG82" s="196">
        <f t="shared" si="22"/>
        <v>222550.60117789471</v>
      </c>
      <c r="AH82" s="196">
        <f t="shared" si="22"/>
        <v>227001.61320145265</v>
      </c>
      <c r="AI82" s="196">
        <f t="shared" si="22"/>
        <v>231541.64546548165</v>
      </c>
      <c r="AJ82" s="196">
        <f t="shared" si="22"/>
        <v>236172.4783747913</v>
      </c>
      <c r="AK82" s="196">
        <f t="shared" si="22"/>
        <v>240895.92794228712</v>
      </c>
      <c r="AL82" s="196">
        <f t="shared" si="22"/>
        <v>245763.424876968</v>
      </c>
      <c r="AM82" s="196">
        <f t="shared" si="22"/>
        <v>252355.42899727132</v>
      </c>
      <c r="AN82" s="196">
        <f t="shared" si="22"/>
        <v>258942.93986664727</v>
      </c>
      <c r="AO82" s="196">
        <f t="shared" si="22"/>
        <v>264856.79866398027</v>
      </c>
      <c r="AP82" s="196">
        <f t="shared" si="22"/>
        <v>270174.93463725987</v>
      </c>
      <c r="AQ82" s="336">
        <f>SUM(C82:AP82)</f>
        <v>7508366.5182606829</v>
      </c>
    </row>
    <row r="83" spans="1:43" x14ac:dyDescent="0.25">
      <c r="A83" s="335">
        <v>29</v>
      </c>
      <c r="B83" s="195" t="s">
        <v>47</v>
      </c>
      <c r="C83" s="196">
        <f>C82/C79</f>
        <v>121393.12</v>
      </c>
      <c r="D83" s="196">
        <f>D82/D79</f>
        <v>130597.09846153844</v>
      </c>
      <c r="E83" s="196">
        <f t="shared" ref="E83:AP83" si="23">E82/E79</f>
        <v>127119.64128223252</v>
      </c>
      <c r="F83" s="196">
        <f t="shared" si="23"/>
        <v>123723.94717301696</v>
      </c>
      <c r="G83" s="196">
        <f t="shared" si="23"/>
        <v>120407.65704074847</v>
      </c>
      <c r="H83" s="196">
        <f t="shared" si="23"/>
        <v>117168.48535973836</v>
      </c>
      <c r="I83" s="196">
        <f t="shared" si="23"/>
        <v>114004.217652575</v>
      </c>
      <c r="J83" s="196">
        <f t="shared" si="23"/>
        <v>110912.70806167943</v>
      </c>
      <c r="K83" s="196">
        <f t="shared" si="23"/>
        <v>108805.23976447352</v>
      </c>
      <c r="L83" s="196">
        <f t="shared" si="23"/>
        <v>106450.70551546376</v>
      </c>
      <c r="M83" s="196">
        <f t="shared" si="23"/>
        <v>103382.92606106524</v>
      </c>
      <c r="N83" s="196">
        <f t="shared" si="23"/>
        <v>100385.77996239297</v>
      </c>
      <c r="O83" s="196">
        <f t="shared" si="23"/>
        <v>98306.521568285389</v>
      </c>
      <c r="P83" s="196">
        <f t="shared" si="23"/>
        <v>96269.318471793711</v>
      </c>
      <c r="Q83" s="196">
        <f t="shared" si="23"/>
        <v>94273.247202605606</v>
      </c>
      <c r="R83" s="196">
        <f t="shared" si="23"/>
        <v>92317.406123897425</v>
      </c>
      <c r="S83" s="196">
        <f t="shared" si="23"/>
        <v>90400.914852503454</v>
      </c>
      <c r="T83" s="196">
        <f t="shared" si="23"/>
        <v>88522.91369635638</v>
      </c>
      <c r="U83" s="196">
        <f t="shared" si="23"/>
        <v>86682.563108631803</v>
      </c>
      <c r="V83" s="196">
        <f t="shared" si="23"/>
        <v>84955.878614782079</v>
      </c>
      <c r="W83" s="196">
        <f t="shared" si="23"/>
        <v>83322.111718343964</v>
      </c>
      <c r="X83" s="196">
        <f t="shared" si="23"/>
        <v>81719.763416068105</v>
      </c>
      <c r="Y83" s="196">
        <f t="shared" si="23"/>
        <v>80148.229504220653</v>
      </c>
      <c r="Z83" s="196">
        <f t="shared" si="23"/>
        <v>78606.917398370264</v>
      </c>
      <c r="AA83" s="196">
        <f t="shared" si="23"/>
        <v>77095.245909940044</v>
      </c>
      <c r="AB83" s="196">
        <f t="shared" si="23"/>
        <v>75612.645027056569</v>
      </c>
      <c r="AC83" s="196">
        <f t="shared" si="23"/>
        <v>74158.555699613193</v>
      </c>
      <c r="AD83" s="196">
        <f t="shared" si="23"/>
        <v>72732.429628466765</v>
      </c>
      <c r="AE83" s="196">
        <f t="shared" si="23"/>
        <v>71333.729058688565</v>
      </c>
      <c r="AF83" s="196">
        <f t="shared" si="23"/>
        <v>69961.926576790691</v>
      </c>
      <c r="AG83" s="196">
        <f t="shared" si="23"/>
        <v>68616.504911852418</v>
      </c>
      <c r="AH83" s="196">
        <f t="shared" si="23"/>
        <v>67296.956740470647</v>
      </c>
      <c r="AI83" s="196">
        <f t="shared" si="23"/>
        <v>66002.784495461587</v>
      </c>
      <c r="AJ83" s="196">
        <f t="shared" si="23"/>
        <v>64733.500178241171</v>
      </c>
      <c r="AK83" s="196">
        <f t="shared" si="23"/>
        <v>63488.625174813453</v>
      </c>
      <c r="AL83" s="196">
        <f t="shared" si="23"/>
        <v>62280.254002747963</v>
      </c>
      <c r="AM83" s="196">
        <f t="shared" si="23"/>
        <v>61491.124836471987</v>
      </c>
      <c r="AN83" s="196">
        <f t="shared" si="23"/>
        <v>60669.514605967925</v>
      </c>
      <c r="AO83" s="196">
        <f t="shared" si="23"/>
        <v>59668.377962807746</v>
      </c>
      <c r="AP83" s="196">
        <f t="shared" si="23"/>
        <v>58525.45818856611</v>
      </c>
      <c r="AQ83" s="336">
        <f t="shared" ref="AQ83:AQ88" si="24">SUM(C83:AP83)</f>
        <v>3513544.9450087408</v>
      </c>
    </row>
    <row r="84" spans="1:43" x14ac:dyDescent="0.25">
      <c r="A84" s="335">
        <v>30</v>
      </c>
      <c r="B84" s="195" t="s">
        <v>48</v>
      </c>
      <c r="C84" s="196">
        <f>C66</f>
        <v>134195.35288326061</v>
      </c>
      <c r="D84" s="196">
        <f>D66</f>
        <v>138618.96816960734</v>
      </c>
      <c r="E84" s="196">
        <f t="shared" ref="E84:AP84" si="25">E66</f>
        <v>141252.21054439544</v>
      </c>
      <c r="F84" s="196">
        <f t="shared" si="25"/>
        <v>143932.5964701779</v>
      </c>
      <c r="G84" s="196">
        <f t="shared" si="25"/>
        <v>146660.7329169818</v>
      </c>
      <c r="H84" s="196">
        <f t="shared" si="25"/>
        <v>149437.21406750462</v>
      </c>
      <c r="I84" s="196">
        <f t="shared" si="25"/>
        <v>152262.61895649927</v>
      </c>
      <c r="J84" s="196">
        <f t="shared" si="25"/>
        <v>155137.50885706022</v>
      </c>
      <c r="K84" s="196">
        <f t="shared" si="25"/>
        <v>158245.31722982586</v>
      </c>
      <c r="L84" s="196">
        <f t="shared" si="25"/>
        <v>161355.96060602364</v>
      </c>
      <c r="M84" s="196">
        <f t="shared" si="25"/>
        <v>164360.62652452945</v>
      </c>
      <c r="N84" s="196">
        <f t="shared" si="25"/>
        <v>167414.54597427827</v>
      </c>
      <c r="O84" s="196">
        <f t="shared" si="25"/>
        <v>170726.65156966087</v>
      </c>
      <c r="P84" s="196">
        <f t="shared" si="25"/>
        <v>174103.96261660726</v>
      </c>
      <c r="Q84" s="196">
        <f t="shared" si="25"/>
        <v>177547.72993844227</v>
      </c>
      <c r="R84" s="196">
        <f t="shared" si="25"/>
        <v>181059.22643827021</v>
      </c>
      <c r="S84" s="196">
        <f t="shared" si="25"/>
        <v>184639.7473734518</v>
      </c>
      <c r="T84" s="196">
        <f t="shared" si="25"/>
        <v>188290.61062540382</v>
      </c>
      <c r="U84" s="196">
        <f t="shared" si="25"/>
        <v>192013.15696395485</v>
      </c>
      <c r="V84" s="196">
        <f t="shared" si="25"/>
        <v>195833.90371065948</v>
      </c>
      <c r="W84" s="196">
        <f t="shared" si="25"/>
        <v>199750.58178487269</v>
      </c>
      <c r="X84" s="196">
        <f t="shared" si="25"/>
        <v>203745.59342057013</v>
      </c>
      <c r="Y84" s="196">
        <f t="shared" si="25"/>
        <v>207820.50528898154</v>
      </c>
      <c r="Z84" s="196">
        <f t="shared" si="25"/>
        <v>211976.91539476119</v>
      </c>
      <c r="AA84" s="196">
        <f t="shared" si="25"/>
        <v>216216.45370265641</v>
      </c>
      <c r="AB84" s="196">
        <f t="shared" si="25"/>
        <v>220540.78277670953</v>
      </c>
      <c r="AC84" s="196">
        <f t="shared" si="25"/>
        <v>224951.59843224374</v>
      </c>
      <c r="AD84" s="196">
        <f t="shared" si="25"/>
        <v>229450.63040088862</v>
      </c>
      <c r="AE84" s="196">
        <f t="shared" si="25"/>
        <v>234039.64300890639</v>
      </c>
      <c r="AF84" s="196">
        <f t="shared" si="25"/>
        <v>238720.4358690845</v>
      </c>
      <c r="AG84" s="196">
        <f t="shared" si="25"/>
        <v>243494.84458646615</v>
      </c>
      <c r="AH84" s="196">
        <f t="shared" si="25"/>
        <v>248364.74147819553</v>
      </c>
      <c r="AI84" s="196">
        <f t="shared" si="25"/>
        <v>253332.03630775941</v>
      </c>
      <c r="AJ84" s="196">
        <f t="shared" si="25"/>
        <v>258398.6770339146</v>
      </c>
      <c r="AK84" s="196">
        <f t="shared" si="25"/>
        <v>263566.65057459287</v>
      </c>
      <c r="AL84" s="196">
        <f t="shared" si="25"/>
        <v>268837.98358608468</v>
      </c>
      <c r="AM84" s="196">
        <f t="shared" si="25"/>
        <v>274214.74325780646</v>
      </c>
      <c r="AN84" s="196">
        <f t="shared" si="25"/>
        <v>279699.03812296252</v>
      </c>
      <c r="AO84" s="196">
        <f t="shared" si="25"/>
        <v>285293.0188854218</v>
      </c>
      <c r="AP84" s="196">
        <f t="shared" si="25"/>
        <v>290998.87926313019</v>
      </c>
      <c r="AQ84" s="336">
        <f t="shared" si="24"/>
        <v>8130502.395612604</v>
      </c>
    </row>
    <row r="85" spans="1:43" x14ac:dyDescent="0.25">
      <c r="A85" s="335">
        <v>31</v>
      </c>
      <c r="B85" s="195" t="s">
        <v>49</v>
      </c>
      <c r="C85" s="196">
        <f>C84/C79</f>
        <v>134195.35288326061</v>
      </c>
      <c r="D85" s="196">
        <f>D84/D79</f>
        <v>133287.46939385321</v>
      </c>
      <c r="E85" s="196">
        <f t="shared" ref="E85:AP85" si="26">E84/E79</f>
        <v>130595.60886131233</v>
      </c>
      <c r="F85" s="196">
        <f t="shared" si="26"/>
        <v>127955.55415603833</v>
      </c>
      <c r="G85" s="196">
        <f t="shared" si="26"/>
        <v>125366.20915692729</v>
      </c>
      <c r="H85" s="196">
        <f t="shared" si="26"/>
        <v>122826.49700068195</v>
      </c>
      <c r="I85" s="196">
        <f t="shared" si="26"/>
        <v>120335.35948703562</v>
      </c>
      <c r="J85" s="196">
        <f t="shared" si="26"/>
        <v>117891.7564762729</v>
      </c>
      <c r="K85" s="196">
        <f t="shared" si="26"/>
        <v>115628.30328726541</v>
      </c>
      <c r="L85" s="196">
        <f t="shared" si="26"/>
        <v>113366.55762837252</v>
      </c>
      <c r="M85" s="196">
        <f t="shared" si="26"/>
        <v>111036.15004573124</v>
      </c>
      <c r="N85" s="196">
        <f t="shared" si="26"/>
        <v>108749.29673121321</v>
      </c>
      <c r="O85" s="196">
        <f t="shared" si="26"/>
        <v>106635.36285509398</v>
      </c>
      <c r="P85" s="196">
        <f t="shared" si="26"/>
        <v>104562.32824089505</v>
      </c>
      <c r="Q85" s="196">
        <f t="shared" si="26"/>
        <v>102529.39005102555</v>
      </c>
      <c r="R85" s="196">
        <f t="shared" si="26"/>
        <v>100535.76132989633</v>
      </c>
      <c r="S85" s="196">
        <f t="shared" si="26"/>
        <v>98580.670679254225</v>
      </c>
      <c r="T85" s="196">
        <f t="shared" si="26"/>
        <v>96663.361940175382</v>
      </c>
      <c r="U85" s="196">
        <f t="shared" si="26"/>
        <v>94783.093881568231</v>
      </c>
      <c r="V85" s="196">
        <f t="shared" si="26"/>
        <v>92951.078768273204</v>
      </c>
      <c r="W85" s="196">
        <f t="shared" si="26"/>
        <v>91163.558022729499</v>
      </c>
      <c r="X85" s="196">
        <f t="shared" si="26"/>
        <v>89410.412676138541</v>
      </c>
      <c r="Y85" s="196">
        <f t="shared" si="26"/>
        <v>87690.981663135884</v>
      </c>
      <c r="Z85" s="196">
        <f t="shared" si="26"/>
        <v>86004.616631152501</v>
      </c>
      <c r="AA85" s="196">
        <f t="shared" si="26"/>
        <v>84350.681695938008</v>
      </c>
      <c r="AB85" s="196">
        <f t="shared" si="26"/>
        <v>82728.553201785355</v>
      </c>
      <c r="AC85" s="196">
        <f t="shared" si="26"/>
        <v>81137.619486366413</v>
      </c>
      <c r="AD85" s="196">
        <f t="shared" si="26"/>
        <v>79577.280650090135</v>
      </c>
      <c r="AE85" s="196">
        <f t="shared" si="26"/>
        <v>78046.948329896084</v>
      </c>
      <c r="AF85" s="196">
        <f t="shared" si="26"/>
        <v>76546.045477398075</v>
      </c>
      <c r="AG85" s="196">
        <f t="shared" si="26"/>
        <v>75074.006141294245</v>
      </c>
      <c r="AH85" s="196">
        <f t="shared" si="26"/>
        <v>73630.275253961678</v>
      </c>
      <c r="AI85" s="196">
        <f t="shared" si="26"/>
        <v>72214.308422154718</v>
      </c>
      <c r="AJ85" s="196">
        <f t="shared" si="26"/>
        <v>70825.571721728673</v>
      </c>
      <c r="AK85" s="196">
        <f t="shared" si="26"/>
        <v>69463.541496310805</v>
      </c>
      <c r="AL85" s="196">
        <f t="shared" si="26"/>
        <v>68127.70415984327</v>
      </c>
      <c r="AM85" s="196">
        <f t="shared" si="26"/>
        <v>66817.556002923229</v>
      </c>
      <c r="AN85" s="196">
        <f t="shared" si="26"/>
        <v>65532.603002866985</v>
      </c>
      <c r="AO85" s="196">
        <f t="shared" si="26"/>
        <v>64272.360637427242</v>
      </c>
      <c r="AP85" s="196">
        <f t="shared" si="26"/>
        <v>63036.353702092085</v>
      </c>
      <c r="AQ85" s="336">
        <f t="shared" si="24"/>
        <v>3784126.1412293809</v>
      </c>
    </row>
    <row r="86" spans="1:43" x14ac:dyDescent="0.25">
      <c r="A86" s="335">
        <v>32</v>
      </c>
      <c r="B86" s="195" t="s">
        <v>50</v>
      </c>
      <c r="C86" s="196">
        <f>C85-C83</f>
        <v>12802.232883260614</v>
      </c>
      <c r="D86" s="196">
        <f>D85-D83</f>
        <v>2690.3709323147777</v>
      </c>
      <c r="E86" s="196">
        <f t="shared" ref="E86:AP86" si="27">E85-E83</f>
        <v>3475.9675790798065</v>
      </c>
      <c r="F86" s="196">
        <f t="shared" si="27"/>
        <v>4231.6069830213673</v>
      </c>
      <c r="G86" s="196">
        <f t="shared" si="27"/>
        <v>4958.5521161788201</v>
      </c>
      <c r="H86" s="196">
        <f t="shared" si="27"/>
        <v>5658.0116409435868</v>
      </c>
      <c r="I86" s="196">
        <f t="shared" si="27"/>
        <v>6331.1418344606209</v>
      </c>
      <c r="J86" s="196">
        <f t="shared" si="27"/>
        <v>6979.0484145934752</v>
      </c>
      <c r="K86" s="196">
        <f t="shared" si="27"/>
        <v>6823.0635227918974</v>
      </c>
      <c r="L86" s="196">
        <f t="shared" si="27"/>
        <v>6915.8521129087603</v>
      </c>
      <c r="M86" s="196">
        <f t="shared" si="27"/>
        <v>7653.2239846659941</v>
      </c>
      <c r="N86" s="196">
        <f t="shared" si="27"/>
        <v>8363.5167688202346</v>
      </c>
      <c r="O86" s="196">
        <f t="shared" si="27"/>
        <v>8328.841286808587</v>
      </c>
      <c r="P86" s="196">
        <f t="shared" si="27"/>
        <v>8293.0097691013361</v>
      </c>
      <c r="Q86" s="196">
        <f t="shared" si="27"/>
        <v>8256.1428484199423</v>
      </c>
      <c r="R86" s="196">
        <f t="shared" si="27"/>
        <v>8218.3552059989015</v>
      </c>
      <c r="S86" s="196">
        <f t="shared" si="27"/>
        <v>8179.7558267507702</v>
      </c>
      <c r="T86" s="196">
        <f t="shared" si="27"/>
        <v>8140.4482438190025</v>
      </c>
      <c r="U86" s="196">
        <f t="shared" si="27"/>
        <v>8100.5307729364285</v>
      </c>
      <c r="V86" s="196">
        <f t="shared" si="27"/>
        <v>7995.2001534911251</v>
      </c>
      <c r="W86" s="196">
        <f t="shared" si="27"/>
        <v>7841.4463043855358</v>
      </c>
      <c r="X86" s="196">
        <f t="shared" si="27"/>
        <v>7690.6492600704369</v>
      </c>
      <c r="Y86" s="196">
        <f t="shared" si="27"/>
        <v>7542.7521589152311</v>
      </c>
      <c r="Z86" s="196">
        <f t="shared" si="27"/>
        <v>7397.6992327822372</v>
      </c>
      <c r="AA86" s="196">
        <f t="shared" si="27"/>
        <v>7255.4357859979646</v>
      </c>
      <c r="AB86" s="196">
        <f t="shared" si="27"/>
        <v>7115.9081747287855</v>
      </c>
      <c r="AC86" s="196">
        <f t="shared" si="27"/>
        <v>6979.0637867532205</v>
      </c>
      <c r="AD86" s="196">
        <f t="shared" si="27"/>
        <v>6844.8510216233699</v>
      </c>
      <c r="AE86" s="196">
        <f t="shared" si="27"/>
        <v>6713.2192712075193</v>
      </c>
      <c r="AF86" s="196">
        <f t="shared" si="27"/>
        <v>6584.1189006073837</v>
      </c>
      <c r="AG86" s="196">
        <f t="shared" si="27"/>
        <v>6457.5012294418266</v>
      </c>
      <c r="AH86" s="196">
        <f t="shared" si="27"/>
        <v>6333.3185134910309</v>
      </c>
      <c r="AI86" s="196">
        <f t="shared" si="27"/>
        <v>6211.5239266931312</v>
      </c>
      <c r="AJ86" s="196">
        <f t="shared" si="27"/>
        <v>6092.0715434875019</v>
      </c>
      <c r="AK86" s="196">
        <f t="shared" si="27"/>
        <v>5974.9163214973523</v>
      </c>
      <c r="AL86" s="196">
        <f t="shared" si="27"/>
        <v>5847.4501570953071</v>
      </c>
      <c r="AM86" s="196">
        <f t="shared" si="27"/>
        <v>5326.4311664512425</v>
      </c>
      <c r="AN86" s="196">
        <f t="shared" si="27"/>
        <v>4863.0883968990602</v>
      </c>
      <c r="AO86" s="196">
        <f t="shared" si="27"/>
        <v>4603.9826746194958</v>
      </c>
      <c r="AP86" s="196">
        <f t="shared" si="27"/>
        <v>4510.8955135259748</v>
      </c>
      <c r="AQ86" s="316">
        <f t="shared" si="24"/>
        <v>270581.19622063969</v>
      </c>
    </row>
    <row r="87" spans="1:43" x14ac:dyDescent="0.25">
      <c r="A87" s="335">
        <v>33</v>
      </c>
      <c r="B87" s="195" t="s">
        <v>19</v>
      </c>
      <c r="C87" s="196">
        <f>SUM(C23)</f>
        <v>225000</v>
      </c>
      <c r="D87" s="196">
        <f>SUM(D23)</f>
        <v>0</v>
      </c>
      <c r="E87" s="196">
        <f t="shared" ref="E87:AP87" si="28">SUM(E23)</f>
        <v>0</v>
      </c>
      <c r="F87" s="196">
        <f t="shared" si="28"/>
        <v>0</v>
      </c>
      <c r="G87" s="196">
        <f t="shared" si="28"/>
        <v>10000</v>
      </c>
      <c r="H87" s="196">
        <f t="shared" si="28"/>
        <v>0</v>
      </c>
      <c r="I87" s="196">
        <f t="shared" si="28"/>
        <v>55000</v>
      </c>
      <c r="J87" s="196">
        <f t="shared" si="28"/>
        <v>40000</v>
      </c>
      <c r="K87" s="196">
        <f t="shared" si="28"/>
        <v>20000</v>
      </c>
      <c r="L87" s="196">
        <f t="shared" si="28"/>
        <v>0</v>
      </c>
      <c r="M87" s="196">
        <f t="shared" si="28"/>
        <v>0</v>
      </c>
      <c r="N87" s="196">
        <f t="shared" si="28"/>
        <v>0</v>
      </c>
      <c r="O87" s="196">
        <f t="shared" si="28"/>
        <v>55000</v>
      </c>
      <c r="P87" s="196">
        <f t="shared" si="28"/>
        <v>40000</v>
      </c>
      <c r="Q87" s="196">
        <f t="shared" si="28"/>
        <v>20000</v>
      </c>
      <c r="R87" s="196">
        <f t="shared" si="28"/>
        <v>0</v>
      </c>
      <c r="S87" s="196">
        <f t="shared" si="28"/>
        <v>0</v>
      </c>
      <c r="T87" s="196">
        <f t="shared" si="28"/>
        <v>0</v>
      </c>
      <c r="U87" s="196">
        <f t="shared" si="28"/>
        <v>55000</v>
      </c>
      <c r="V87" s="196">
        <f t="shared" si="28"/>
        <v>40000</v>
      </c>
      <c r="W87" s="196">
        <f t="shared" si="28"/>
        <v>20000</v>
      </c>
      <c r="X87" s="196">
        <f t="shared" si="28"/>
        <v>0</v>
      </c>
      <c r="Y87" s="196">
        <f t="shared" si="28"/>
        <v>0</v>
      </c>
      <c r="Z87" s="196">
        <f t="shared" si="28"/>
        <v>0</v>
      </c>
      <c r="AA87" s="196">
        <f t="shared" si="28"/>
        <v>55000</v>
      </c>
      <c r="AB87" s="196">
        <f t="shared" si="28"/>
        <v>40000</v>
      </c>
      <c r="AC87" s="196">
        <f t="shared" si="28"/>
        <v>20000</v>
      </c>
      <c r="AD87" s="196">
        <f t="shared" si="28"/>
        <v>0</v>
      </c>
      <c r="AE87" s="196">
        <f t="shared" si="28"/>
        <v>0</v>
      </c>
      <c r="AF87" s="196">
        <f t="shared" si="28"/>
        <v>0</v>
      </c>
      <c r="AG87" s="196">
        <f t="shared" si="28"/>
        <v>55000</v>
      </c>
      <c r="AH87" s="196">
        <f t="shared" si="28"/>
        <v>40000</v>
      </c>
      <c r="AI87" s="196">
        <f t="shared" si="28"/>
        <v>20000</v>
      </c>
      <c r="AJ87" s="196">
        <f t="shared" si="28"/>
        <v>0</v>
      </c>
      <c r="AK87" s="196">
        <f t="shared" si="28"/>
        <v>0</v>
      </c>
      <c r="AL87" s="196">
        <f t="shared" si="28"/>
        <v>0</v>
      </c>
      <c r="AM87" s="196">
        <f t="shared" si="28"/>
        <v>15000</v>
      </c>
      <c r="AN87" s="196">
        <f t="shared" si="28"/>
        <v>0</v>
      </c>
      <c r="AO87" s="196">
        <f t="shared" si="28"/>
        <v>0</v>
      </c>
      <c r="AP87" s="196">
        <f t="shared" si="28"/>
        <v>0</v>
      </c>
      <c r="AQ87" s="337">
        <f t="shared" si="24"/>
        <v>825000</v>
      </c>
    </row>
    <row r="88" spans="1:43" ht="15.75" thickBot="1" x14ac:dyDescent="0.3">
      <c r="A88" s="335">
        <v>34</v>
      </c>
      <c r="B88" s="195" t="s">
        <v>51</v>
      </c>
      <c r="C88" s="196">
        <f>C87/C79</f>
        <v>225000</v>
      </c>
      <c r="D88" s="196">
        <f>D87/D79</f>
        <v>0</v>
      </c>
      <c r="E88" s="196">
        <f t="shared" ref="E88:AP88" si="29">E87/E79</f>
        <v>0</v>
      </c>
      <c r="F88" s="196">
        <f t="shared" si="29"/>
        <v>0</v>
      </c>
      <c r="G88" s="196">
        <f t="shared" si="29"/>
        <v>8548.0419102972573</v>
      </c>
      <c r="H88" s="196">
        <f t="shared" si="29"/>
        <v>0</v>
      </c>
      <c r="I88" s="196">
        <f t="shared" si="29"/>
        <v>43467.298915158011</v>
      </c>
      <c r="J88" s="196">
        <f t="shared" si="29"/>
        <v>30396.712528082524</v>
      </c>
      <c r="K88" s="196">
        <f t="shared" si="29"/>
        <v>14613.804100039675</v>
      </c>
      <c r="L88" s="196">
        <f t="shared" si="29"/>
        <v>0</v>
      </c>
      <c r="M88" s="196">
        <f t="shared" si="29"/>
        <v>0</v>
      </c>
      <c r="N88" s="196">
        <f t="shared" si="29"/>
        <v>0</v>
      </c>
      <c r="O88" s="196">
        <f t="shared" si="29"/>
        <v>34352.837726903585</v>
      </c>
      <c r="P88" s="196">
        <f t="shared" si="29"/>
        <v>24022.963445387119</v>
      </c>
      <c r="Q88" s="196">
        <f t="shared" si="29"/>
        <v>11549.501656436116</v>
      </c>
      <c r="R88" s="196">
        <f t="shared" si="29"/>
        <v>0</v>
      </c>
      <c r="S88" s="196">
        <f t="shared" si="29"/>
        <v>0</v>
      </c>
      <c r="T88" s="196">
        <f t="shared" si="29"/>
        <v>0</v>
      </c>
      <c r="U88" s="196">
        <f t="shared" si="29"/>
        <v>27149.546655622467</v>
      </c>
      <c r="V88" s="196">
        <f t="shared" si="29"/>
        <v>18985.696961973754</v>
      </c>
      <c r="W88" s="196">
        <f t="shared" si="29"/>
        <v>9127.7389240258435</v>
      </c>
      <c r="X88" s="196">
        <f t="shared" si="29"/>
        <v>0</v>
      </c>
      <c r="Y88" s="196">
        <f t="shared" si="29"/>
        <v>0</v>
      </c>
      <c r="Z88" s="196">
        <f t="shared" si="29"/>
        <v>0</v>
      </c>
      <c r="AA88" s="196">
        <f t="shared" si="29"/>
        <v>21456.681088926736</v>
      </c>
      <c r="AB88" s="196">
        <f t="shared" si="29"/>
        <v>15004.672090158556</v>
      </c>
      <c r="AC88" s="196">
        <f t="shared" si="29"/>
        <v>7213.7846587300746</v>
      </c>
      <c r="AD88" s="196">
        <f t="shared" si="29"/>
        <v>0</v>
      </c>
      <c r="AE88" s="196">
        <f t="shared" si="29"/>
        <v>0</v>
      </c>
      <c r="AF88" s="196">
        <f t="shared" si="29"/>
        <v>0</v>
      </c>
      <c r="AG88" s="196">
        <f t="shared" si="29"/>
        <v>16957.526738538119</v>
      </c>
      <c r="AH88" s="196">
        <f t="shared" si="29"/>
        <v>11858.410306670014</v>
      </c>
      <c r="AI88" s="196">
        <f t="shared" si="29"/>
        <v>5701.1588012836601</v>
      </c>
      <c r="AJ88" s="196">
        <f t="shared" si="29"/>
        <v>0</v>
      </c>
      <c r="AK88" s="196">
        <f t="shared" si="29"/>
        <v>0</v>
      </c>
      <c r="AL88" s="196">
        <f t="shared" si="29"/>
        <v>0</v>
      </c>
      <c r="AM88" s="196">
        <f t="shared" si="29"/>
        <v>3655.03082779746</v>
      </c>
      <c r="AN88" s="196">
        <f t="shared" si="29"/>
        <v>0</v>
      </c>
      <c r="AO88" s="196">
        <f t="shared" si="29"/>
        <v>0</v>
      </c>
      <c r="AP88" s="196">
        <f t="shared" si="29"/>
        <v>0</v>
      </c>
      <c r="AQ88" s="316">
        <f t="shared" si="24"/>
        <v>529061.40733603109</v>
      </c>
    </row>
    <row r="89" spans="1:43" ht="15.75" thickBot="1" x14ac:dyDescent="0.3">
      <c r="A89" s="338">
        <v>35</v>
      </c>
      <c r="B89" s="12" t="s">
        <v>52</v>
      </c>
      <c r="C89" s="14">
        <f>AQ86-AQ88</f>
        <v>-258480.2111153914</v>
      </c>
      <c r="D89" s="197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339"/>
    </row>
    <row r="90" spans="1:43" x14ac:dyDescent="0.25">
      <c r="A90" s="308"/>
      <c r="B90" s="1" t="s">
        <v>131</v>
      </c>
      <c r="C90" s="2">
        <v>1</v>
      </c>
      <c r="D90" s="2">
        <v>2</v>
      </c>
      <c r="E90" s="2">
        <v>3</v>
      </c>
      <c r="F90" s="2">
        <v>4</v>
      </c>
      <c r="G90" s="2">
        <v>5</v>
      </c>
      <c r="H90" s="2">
        <v>6</v>
      </c>
      <c r="I90" s="2">
        <v>7</v>
      </c>
      <c r="J90" s="2">
        <v>8</v>
      </c>
      <c r="K90" s="2">
        <v>9</v>
      </c>
      <c r="L90" s="2">
        <v>10</v>
      </c>
      <c r="M90" s="2">
        <v>11</v>
      </c>
      <c r="N90" s="2">
        <v>12</v>
      </c>
      <c r="O90" s="2">
        <v>13</v>
      </c>
      <c r="P90" s="2">
        <v>14</v>
      </c>
      <c r="Q90" s="2">
        <v>15</v>
      </c>
      <c r="R90" s="2">
        <v>16</v>
      </c>
      <c r="S90" s="2">
        <v>17</v>
      </c>
      <c r="T90" s="2">
        <v>18</v>
      </c>
      <c r="U90" s="2">
        <v>19</v>
      </c>
      <c r="V90" s="2">
        <v>20</v>
      </c>
      <c r="W90" s="2">
        <v>21</v>
      </c>
      <c r="X90" s="2">
        <v>22</v>
      </c>
      <c r="Y90" s="2">
        <v>23</v>
      </c>
      <c r="Z90" s="2">
        <v>24</v>
      </c>
      <c r="AA90" s="2">
        <v>25</v>
      </c>
      <c r="AB90" s="2">
        <v>26</v>
      </c>
      <c r="AC90" s="2">
        <v>27</v>
      </c>
      <c r="AD90" s="2">
        <v>28</v>
      </c>
      <c r="AE90" s="2">
        <v>29</v>
      </c>
      <c r="AF90" s="2">
        <v>30</v>
      </c>
      <c r="AG90" s="2">
        <v>31</v>
      </c>
      <c r="AH90" s="2">
        <v>32</v>
      </c>
      <c r="AI90" s="2">
        <v>33</v>
      </c>
      <c r="AJ90" s="2">
        <v>34</v>
      </c>
      <c r="AK90" s="2">
        <v>35</v>
      </c>
      <c r="AL90" s="2">
        <v>36</v>
      </c>
      <c r="AM90" s="2">
        <v>37</v>
      </c>
      <c r="AN90" s="2">
        <v>38</v>
      </c>
      <c r="AO90" s="2">
        <v>39</v>
      </c>
      <c r="AP90" s="2">
        <v>40</v>
      </c>
      <c r="AQ90" s="340"/>
    </row>
    <row r="91" spans="1:43" x14ac:dyDescent="0.25">
      <c r="A91" s="335">
        <v>36</v>
      </c>
      <c r="B91" s="195" t="s">
        <v>111</v>
      </c>
      <c r="C91" s="196">
        <f>C84-C82-C87</f>
        <v>-212197.76711673939</v>
      </c>
      <c r="D91" s="196">
        <f>C91+D84-D82-D87</f>
        <v>-209399.78134713203</v>
      </c>
      <c r="E91" s="196">
        <f t="shared" ref="E91:AP91" si="30">D91+E84-E82-E87</f>
        <v>-205640.1748135993</v>
      </c>
      <c r="F91" s="196">
        <f t="shared" si="30"/>
        <v>-200880.19245624996</v>
      </c>
      <c r="G91" s="196">
        <f t="shared" si="30"/>
        <v>-205079.38781793206</v>
      </c>
      <c r="H91" s="196">
        <f t="shared" si="30"/>
        <v>-198195.55153316507</v>
      </c>
      <c r="I91" s="196">
        <f t="shared" si="30"/>
        <v>-245184.6373612264</v>
      </c>
      <c r="J91" s="196">
        <f t="shared" si="30"/>
        <v>-276000.6857636373</v>
      </c>
      <c r="K91" s="196">
        <f t="shared" si="30"/>
        <v>-286662.85219739517</v>
      </c>
      <c r="L91" s="196">
        <f t="shared" si="30"/>
        <v>-276819.43819213205</v>
      </c>
      <c r="M91" s="196">
        <f t="shared" si="30"/>
        <v>-265490.79712763021</v>
      </c>
      <c r="N91" s="196">
        <f t="shared" si="30"/>
        <v>-252615.54731281073</v>
      </c>
      <c r="O91" s="196">
        <f t="shared" si="30"/>
        <v>-294280.80406929343</v>
      </c>
      <c r="P91" s="196">
        <f t="shared" si="30"/>
        <v>-320472.33320689655</v>
      </c>
      <c r="Q91" s="196">
        <f t="shared" si="30"/>
        <v>-326175.36508824339</v>
      </c>
      <c r="R91" s="196">
        <f t="shared" si="30"/>
        <v>-311374.57165405073</v>
      </c>
      <c r="S91" s="196">
        <f t="shared" si="30"/>
        <v>-296054.0423959188</v>
      </c>
      <c r="T91" s="196">
        <f t="shared" si="30"/>
        <v>-280197.25922773348</v>
      </c>
      <c r="U91" s="196">
        <f t="shared" si="30"/>
        <v>-318787.07020458684</v>
      </c>
      <c r="V91" s="196">
        <f t="shared" si="30"/>
        <v>-341942.3893492996</v>
      </c>
      <c r="W91" s="196">
        <f t="shared" si="30"/>
        <v>-344760.81487690657</v>
      </c>
      <c r="X91" s="196">
        <f t="shared" si="30"/>
        <v>-327235.60891506565</v>
      </c>
      <c r="Y91" s="196">
        <f t="shared" si="30"/>
        <v>-309359.89883398794</v>
      </c>
      <c r="Z91" s="196">
        <f t="shared" si="30"/>
        <v>-291126.67455128871</v>
      </c>
      <c r="AA91" s="196">
        <f t="shared" si="30"/>
        <v>-327528.78578293545</v>
      </c>
      <c r="AB91" s="196">
        <f t="shared" si="30"/>
        <v>-348558.93923921511</v>
      </c>
      <c r="AC91" s="196">
        <f t="shared" si="30"/>
        <v>-349209.69576462038</v>
      </c>
      <c r="AD91" s="196">
        <f t="shared" si="30"/>
        <v>-329473.46742053377</v>
      </c>
      <c r="AE91" s="196">
        <f t="shared" si="30"/>
        <v>-309342.51450956543</v>
      </c>
      <c r="AF91" s="196">
        <f t="shared" si="30"/>
        <v>-288808.94254037773</v>
      </c>
      <c r="AG91" s="196">
        <f t="shared" si="30"/>
        <v>-322864.69913180626</v>
      </c>
      <c r="AH91" s="196">
        <f t="shared" si="30"/>
        <v>-341501.57085506339</v>
      </c>
      <c r="AI91" s="196">
        <f t="shared" si="30"/>
        <v>-339711.1800127856</v>
      </c>
      <c r="AJ91" s="196">
        <f t="shared" si="30"/>
        <v>-317484.98135366233</v>
      </c>
      <c r="AK91" s="196">
        <f t="shared" si="30"/>
        <v>-294814.25872135657</v>
      </c>
      <c r="AL91" s="196">
        <f t="shared" si="30"/>
        <v>-271739.70001223986</v>
      </c>
      <c r="AM91" s="196">
        <f t="shared" si="30"/>
        <v>-264880.38575170469</v>
      </c>
      <c r="AN91" s="196">
        <f t="shared" si="30"/>
        <v>-244124.28749538944</v>
      </c>
      <c r="AO91" s="196">
        <f t="shared" si="30"/>
        <v>-223688.06727394791</v>
      </c>
      <c r="AP91" s="196">
        <f t="shared" si="30"/>
        <v>-202864.12264807758</v>
      </c>
      <c r="AQ91" s="341"/>
    </row>
    <row r="92" spans="1:43" x14ac:dyDescent="0.25">
      <c r="A92" s="335">
        <v>37</v>
      </c>
      <c r="B92" s="195" t="s">
        <v>108</v>
      </c>
      <c r="C92" s="196">
        <f>'Úver A'!B3</f>
        <v>210000</v>
      </c>
      <c r="D92" s="196">
        <f>'Úver A'!C3</f>
        <v>0</v>
      </c>
      <c r="E92" s="196">
        <f>'Úver A'!D3</f>
        <v>0</v>
      </c>
      <c r="F92" s="196">
        <f>'Úver A'!E3</f>
        <v>0</v>
      </c>
      <c r="G92" s="196">
        <f>'Úver A'!F3</f>
        <v>0</v>
      </c>
      <c r="H92" s="196">
        <f>'Úver A'!G3</f>
        <v>0</v>
      </c>
      <c r="I92" s="196">
        <f>'Úver A'!H3</f>
        <v>0</v>
      </c>
      <c r="J92" s="196">
        <f>'Úver A'!I3</f>
        <v>25000</v>
      </c>
      <c r="K92" s="196">
        <f>'Úver A'!J3</f>
        <v>20000</v>
      </c>
      <c r="L92" s="196">
        <f>'Úver A'!K3</f>
        <v>0</v>
      </c>
      <c r="M92" s="196">
        <f>'Úver A'!L3</f>
        <v>0</v>
      </c>
      <c r="N92" s="196">
        <f>'Úver A'!M3</f>
        <v>0</v>
      </c>
      <c r="O92" s="196">
        <f>'Úver A'!N3</f>
        <v>0</v>
      </c>
      <c r="P92" s="196">
        <f>'Úver A'!O3</f>
        <v>0</v>
      </c>
      <c r="Q92" s="196">
        <f>'Úver A'!P3</f>
        <v>0</v>
      </c>
      <c r="R92" s="196">
        <f>'Úver A'!Q3</f>
        <v>0</v>
      </c>
      <c r="S92" s="196">
        <f>'Úver A'!R3</f>
        <v>0</v>
      </c>
      <c r="T92" s="196">
        <f>'Úver A'!S3</f>
        <v>0</v>
      </c>
      <c r="U92" s="196">
        <f>'Úver A'!T3</f>
        <v>0</v>
      </c>
      <c r="V92" s="196">
        <f>'Úver A'!U3</f>
        <v>0</v>
      </c>
      <c r="W92" s="196">
        <f>'Úver A'!V3</f>
        <v>0</v>
      </c>
      <c r="X92" s="196">
        <f>'Úver A'!W3</f>
        <v>0</v>
      </c>
      <c r="Y92" s="196">
        <f>'Úver A'!X3</f>
        <v>0</v>
      </c>
      <c r="Z92" s="196">
        <f>'Úver A'!Y3</f>
        <v>0</v>
      </c>
      <c r="AA92" s="196">
        <f>'Úver A'!Z3</f>
        <v>0</v>
      </c>
      <c r="AB92" s="196">
        <f>'Úver A'!AA3</f>
        <v>0</v>
      </c>
      <c r="AC92" s="196">
        <f>'Úver A'!AB3</f>
        <v>0</v>
      </c>
      <c r="AD92" s="196">
        <f>'Úver A'!AC3</f>
        <v>0</v>
      </c>
      <c r="AE92" s="196">
        <f>'Úver A'!AD3</f>
        <v>0</v>
      </c>
      <c r="AF92" s="196">
        <f>'Úver A'!AE3</f>
        <v>0</v>
      </c>
      <c r="AG92" s="196">
        <f>'Úver A'!AF3</f>
        <v>0</v>
      </c>
      <c r="AH92" s="196">
        <f>'Úver A'!AG3</f>
        <v>0</v>
      </c>
      <c r="AI92" s="196">
        <f>'Úver A'!AH3</f>
        <v>0</v>
      </c>
      <c r="AJ92" s="196">
        <f>'Úver A'!AI3</f>
        <v>0</v>
      </c>
      <c r="AK92" s="196">
        <f>'Úver A'!AJ3</f>
        <v>0</v>
      </c>
      <c r="AL92" s="196">
        <f>'Úver A'!AK3</f>
        <v>0</v>
      </c>
      <c r="AM92" s="196">
        <f>'Úver A'!AL3</f>
        <v>0</v>
      </c>
      <c r="AN92" s="196">
        <f>'Úver A'!AM3</f>
        <v>0</v>
      </c>
      <c r="AO92" s="196">
        <f>'Úver A'!AN3</f>
        <v>0</v>
      </c>
      <c r="AP92" s="196">
        <f>'Úver A'!AO3</f>
        <v>0</v>
      </c>
      <c r="AQ92" s="341"/>
    </row>
    <row r="93" spans="1:43" x14ac:dyDescent="0.25">
      <c r="A93" s="335">
        <v>38</v>
      </c>
      <c r="B93" s="195" t="s">
        <v>109</v>
      </c>
      <c r="C93" s="196">
        <f>'Úver A'!B4</f>
        <v>0</v>
      </c>
      <c r="D93" s="196">
        <f>'Úver A'!C4</f>
        <v>16695.960742745898</v>
      </c>
      <c r="E93" s="196">
        <f>'Úver A'!D4</f>
        <v>17530.758779883192</v>
      </c>
      <c r="F93" s="196">
        <f>'Úver A'!E4</f>
        <v>18407.296718877355</v>
      </c>
      <c r="G93" s="196">
        <f>'Úver A'!F4</f>
        <v>19327.661554821221</v>
      </c>
      <c r="H93" s="196">
        <f>'Úver A'!G4</f>
        <v>20294.044632562283</v>
      </c>
      <c r="I93" s="196">
        <f>'Úver A'!H4</f>
        <v>21308.746864190394</v>
      </c>
      <c r="J93" s="196">
        <f>'Úver A'!I4</f>
        <v>22374.184207399914</v>
      </c>
      <c r="K93" s="196">
        <f>'Úver A'!J4</f>
        <v>25480.50779190633</v>
      </c>
      <c r="L93" s="196">
        <f>'Úver A'!K4</f>
        <v>28344.624680810775</v>
      </c>
      <c r="M93" s="196">
        <f>'Úver A'!L4</f>
        <v>29761.855914851316</v>
      </c>
      <c r="N93" s="196">
        <f>'Úver A'!M4</f>
        <v>4053.9879678480993</v>
      </c>
      <c r="O93" s="196">
        <f>'Úver A'!N4</f>
        <v>4256.6873662403877</v>
      </c>
      <c r="P93" s="196">
        <f>'Úver A'!O4</f>
        <v>4469.521734552407</v>
      </c>
      <c r="Q93" s="196">
        <f>'Úver A'!P4</f>
        <v>4692.9978212800279</v>
      </c>
      <c r="R93" s="196">
        <f>'Úver A'!Q4</f>
        <v>4927.6477123440291</v>
      </c>
      <c r="S93" s="196">
        <f>'Úver A'!R4</f>
        <v>5174.0300979612311</v>
      </c>
      <c r="T93" s="196">
        <f>'Úver A'!S4</f>
        <v>5432.7316028592923</v>
      </c>
      <c r="U93" s="196">
        <f>'Úver A'!T4</f>
        <v>2466.7538088658475</v>
      </c>
      <c r="V93" s="196">
        <f>'Úver A'!U4</f>
        <v>6.9121597334742543E-12</v>
      </c>
      <c r="W93" s="196">
        <f>'Úver A'!V4</f>
        <v>0</v>
      </c>
      <c r="X93" s="196">
        <f>'Úver A'!W4</f>
        <v>0</v>
      </c>
      <c r="Y93" s="196">
        <f>'Úver A'!X4</f>
        <v>0</v>
      </c>
      <c r="Z93" s="196">
        <f>'Úver A'!Y4</f>
        <v>0</v>
      </c>
      <c r="AA93" s="196">
        <f>'Úver A'!Z4</f>
        <v>0</v>
      </c>
      <c r="AB93" s="196">
        <f>'Úver A'!AA4</f>
        <v>0</v>
      </c>
      <c r="AC93" s="196">
        <f>'Úver A'!AB4</f>
        <v>0</v>
      </c>
      <c r="AD93" s="196">
        <f>'Úver A'!AC4</f>
        <v>0</v>
      </c>
      <c r="AE93" s="196">
        <f>'Úver A'!AD4</f>
        <v>0</v>
      </c>
      <c r="AF93" s="196">
        <f>'Úver A'!AE4</f>
        <v>0</v>
      </c>
      <c r="AG93" s="196">
        <f>'Úver A'!AF4</f>
        <v>0</v>
      </c>
      <c r="AH93" s="196">
        <f>'Úver A'!AG4</f>
        <v>0</v>
      </c>
      <c r="AI93" s="196">
        <f>'Úver A'!AH4</f>
        <v>0</v>
      </c>
      <c r="AJ93" s="196">
        <f>'Úver A'!AI4</f>
        <v>0</v>
      </c>
      <c r="AK93" s="196">
        <f>'Úver A'!AJ4</f>
        <v>0</v>
      </c>
      <c r="AL93" s="196">
        <f>'Úver A'!AK4</f>
        <v>0</v>
      </c>
      <c r="AM93" s="196">
        <f>'Úver A'!AL4</f>
        <v>0</v>
      </c>
      <c r="AN93" s="196">
        <f>'Úver A'!AM4</f>
        <v>0</v>
      </c>
      <c r="AO93" s="196">
        <f>'Úver A'!AN4</f>
        <v>0</v>
      </c>
      <c r="AP93" s="196">
        <f>'Úver A'!AO4</f>
        <v>0</v>
      </c>
      <c r="AQ93" s="341"/>
    </row>
    <row r="94" spans="1:43" x14ac:dyDescent="0.25">
      <c r="A94" s="335">
        <v>39</v>
      </c>
      <c r="B94" s="195" t="s">
        <v>110</v>
      </c>
      <c r="C94" s="196">
        <f>C91+C92-C93</f>
        <v>-2197.7671167393855</v>
      </c>
      <c r="D94" s="196">
        <f t="shared" ref="D94:AP94" si="31">C94+D84-D82-D87+D92-D93</f>
        <v>-16095.742089877924</v>
      </c>
      <c r="E94" s="196">
        <f t="shared" si="31"/>
        <v>-29866.894336228386</v>
      </c>
      <c r="F94" s="196">
        <f t="shared" si="31"/>
        <v>-43514.20869775641</v>
      </c>
      <c r="G94" s="196">
        <f t="shared" si="31"/>
        <v>-67041.065614259714</v>
      </c>
      <c r="H94" s="196">
        <f t="shared" si="31"/>
        <v>-80451.273962055013</v>
      </c>
      <c r="I94" s="196">
        <f t="shared" si="31"/>
        <v>-148749.10665430673</v>
      </c>
      <c r="J94" s="196">
        <f t="shared" si="31"/>
        <v>-176939.33926411759</v>
      </c>
      <c r="K94" s="196">
        <f t="shared" si="31"/>
        <v>-193082.01348978176</v>
      </c>
      <c r="L94" s="196">
        <f t="shared" si="31"/>
        <v>-211583.22416532942</v>
      </c>
      <c r="M94" s="196">
        <f t="shared" si="31"/>
        <v>-230016.43901567889</v>
      </c>
      <c r="N94" s="196">
        <f t="shared" si="31"/>
        <v>-221195.17716870751</v>
      </c>
      <c r="O94" s="196">
        <f t="shared" si="31"/>
        <v>-267117.12129143061</v>
      </c>
      <c r="P94" s="196">
        <f t="shared" si="31"/>
        <v>-297778.17216358613</v>
      </c>
      <c r="Q94" s="196">
        <f t="shared" si="31"/>
        <v>-308174.201866213</v>
      </c>
      <c r="R94" s="196">
        <f t="shared" si="31"/>
        <v>-298301.05614436435</v>
      </c>
      <c r="S94" s="196">
        <f t="shared" si="31"/>
        <v>-288154.55698419368</v>
      </c>
      <c r="T94" s="196">
        <f t="shared" si="31"/>
        <v>-277730.50541886763</v>
      </c>
      <c r="U94" s="196">
        <f t="shared" si="31"/>
        <v>-318787.07020458684</v>
      </c>
      <c r="V94" s="196">
        <f t="shared" si="31"/>
        <v>-341942.3893492996</v>
      </c>
      <c r="W94" s="196">
        <f t="shared" si="31"/>
        <v>-344760.81487690657</v>
      </c>
      <c r="X94" s="196">
        <f t="shared" si="31"/>
        <v>-327235.60891506565</v>
      </c>
      <c r="Y94" s="196">
        <f t="shared" si="31"/>
        <v>-309359.89883398794</v>
      </c>
      <c r="Z94" s="196">
        <f t="shared" si="31"/>
        <v>-291126.67455128871</v>
      </c>
      <c r="AA94" s="196">
        <f t="shared" si="31"/>
        <v>-327528.78578293545</v>
      </c>
      <c r="AB94" s="196">
        <f t="shared" si="31"/>
        <v>-348558.93923921511</v>
      </c>
      <c r="AC94" s="196">
        <f t="shared" si="31"/>
        <v>-349209.69576462038</v>
      </c>
      <c r="AD94" s="196">
        <f t="shared" si="31"/>
        <v>-329473.46742053377</v>
      </c>
      <c r="AE94" s="196">
        <f t="shared" si="31"/>
        <v>-309342.51450956543</v>
      </c>
      <c r="AF94" s="196">
        <f t="shared" si="31"/>
        <v>-288808.94254037773</v>
      </c>
      <c r="AG94" s="196">
        <f t="shared" si="31"/>
        <v>-322864.69913180626</v>
      </c>
      <c r="AH94" s="196">
        <f t="shared" si="31"/>
        <v>-341501.57085506339</v>
      </c>
      <c r="AI94" s="196">
        <f t="shared" si="31"/>
        <v>-339711.1800127856</v>
      </c>
      <c r="AJ94" s="196">
        <f t="shared" si="31"/>
        <v>-317484.98135366233</v>
      </c>
      <c r="AK94" s="196">
        <f t="shared" si="31"/>
        <v>-294814.25872135657</v>
      </c>
      <c r="AL94" s="196">
        <f t="shared" si="31"/>
        <v>-271739.70001223986</v>
      </c>
      <c r="AM94" s="196">
        <f t="shared" si="31"/>
        <v>-264880.38575170469</v>
      </c>
      <c r="AN94" s="196">
        <f t="shared" si="31"/>
        <v>-244124.28749538944</v>
      </c>
      <c r="AO94" s="196">
        <f t="shared" si="31"/>
        <v>-223688.06727394791</v>
      </c>
      <c r="AP94" s="196">
        <f t="shared" si="31"/>
        <v>-202864.12264807758</v>
      </c>
      <c r="AQ94" s="341"/>
    </row>
    <row r="95" spans="1:43" x14ac:dyDescent="0.25">
      <c r="A95" s="342">
        <v>40</v>
      </c>
      <c r="B95" s="199" t="s">
        <v>112</v>
      </c>
      <c r="C95" s="200">
        <f t="shared" ref="C95:AP95" si="32">C94/C79</f>
        <v>-2197.7671167393855</v>
      </c>
      <c r="D95" s="200">
        <f t="shared" si="32"/>
        <v>-15476.675086421081</v>
      </c>
      <c r="E95" s="200">
        <f t="shared" si="32"/>
        <v>-27613.622722104643</v>
      </c>
      <c r="F95" s="200">
        <f t="shared" si="32"/>
        <v>-38683.973082751698</v>
      </c>
      <c r="G95" s="200">
        <f t="shared" si="32"/>
        <v>-57306.983858168038</v>
      </c>
      <c r="H95" s="200">
        <f t="shared" si="32"/>
        <v>-66125.082842735836</v>
      </c>
      <c r="I95" s="200">
        <f t="shared" si="32"/>
        <v>-117558.57967828128</v>
      </c>
      <c r="J95" s="200">
        <f t="shared" si="32"/>
        <v>-134459.35576300617</v>
      </c>
      <c r="K95" s="200">
        <f t="shared" si="32"/>
        <v>-141083.13601904444</v>
      </c>
      <c r="L95" s="200">
        <f t="shared" si="32"/>
        <v>-148655.56676956272</v>
      </c>
      <c r="M95" s="200">
        <f t="shared" si="32"/>
        <v>-155390.86443989709</v>
      </c>
      <c r="N95" s="200">
        <f t="shared" si="32"/>
        <v>-143684.16924255108</v>
      </c>
      <c r="O95" s="200">
        <f t="shared" si="32"/>
        <v>-166840.56585094795</v>
      </c>
      <c r="P95" s="200">
        <f t="shared" si="32"/>
        <v>-178837.85361800055</v>
      </c>
      <c r="Q95" s="200">
        <f t="shared" si="32"/>
        <v>-177962.92274623524</v>
      </c>
      <c r="R95" s="200">
        <f t="shared" si="32"/>
        <v>-165635.98759884515</v>
      </c>
      <c r="S95" s="200">
        <f t="shared" si="32"/>
        <v>-153848.0738349926</v>
      </c>
      <c r="T95" s="200">
        <f t="shared" si="32"/>
        <v>-142579.41103893676</v>
      </c>
      <c r="U95" s="200">
        <f t="shared" si="32"/>
        <v>-157362.26246779319</v>
      </c>
      <c r="V95" s="200">
        <f t="shared" si="32"/>
        <v>-162300.36456597611</v>
      </c>
      <c r="W95" s="200">
        <f t="shared" si="32"/>
        <v>-157344.3354715404</v>
      </c>
      <c r="X95" s="200">
        <f t="shared" si="32"/>
        <v>-143601.98100102608</v>
      </c>
      <c r="Y95" s="200">
        <f t="shared" si="32"/>
        <v>-130536.07572668679</v>
      </c>
      <c r="Z95" s="200">
        <f t="shared" si="32"/>
        <v>-118117.75819672429</v>
      </c>
      <c r="AA95" s="200">
        <f t="shared" si="32"/>
        <v>-127776.01279977904</v>
      </c>
      <c r="AB95" s="200">
        <f t="shared" si="32"/>
        <v>-130750.31468444807</v>
      </c>
      <c r="AC95" s="200">
        <f t="shared" si="32"/>
        <v>-125956.17729933075</v>
      </c>
      <c r="AD95" s="200">
        <f t="shared" si="32"/>
        <v>-114266.85792004084</v>
      </c>
      <c r="AE95" s="200">
        <f t="shared" si="32"/>
        <v>-103158.75949806251</v>
      </c>
      <c r="AF95" s="200">
        <f t="shared" si="32"/>
        <v>-92606.99600137581</v>
      </c>
      <c r="AG95" s="200">
        <f t="shared" si="32"/>
        <v>-99545.213971957637</v>
      </c>
      <c r="AH95" s="200">
        <f t="shared" si="32"/>
        <v>-101241.64368929209</v>
      </c>
      <c r="AI95" s="200">
        <f t="shared" si="32"/>
        <v>-96837.369191217527</v>
      </c>
      <c r="AJ95" s="200">
        <f t="shared" si="32"/>
        <v>-87020.783448067828</v>
      </c>
      <c r="AK95" s="200">
        <f t="shared" si="32"/>
        <v>-77698.913917029407</v>
      </c>
      <c r="AL95" s="200">
        <f t="shared" si="32"/>
        <v>-68863.043993894491</v>
      </c>
      <c r="AM95" s="200">
        <f t="shared" si="32"/>
        <v>-64543.065040090914</v>
      </c>
      <c r="AN95" s="200">
        <f t="shared" si="32"/>
        <v>-57197.551064726817</v>
      </c>
      <c r="AO95" s="200">
        <f t="shared" si="32"/>
        <v>-50393.66257992552</v>
      </c>
      <c r="AP95" s="200">
        <f t="shared" si="32"/>
        <v>-43944.549274863944</v>
      </c>
      <c r="AQ95" s="341"/>
    </row>
    <row r="96" spans="1:43" x14ac:dyDescent="0.25">
      <c r="A96" s="343"/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45"/>
      <c r="AN96" s="245"/>
      <c r="AO96" s="245"/>
      <c r="AP96" s="245"/>
      <c r="AQ96" s="344"/>
    </row>
    <row r="97" spans="1:43" ht="15.75" thickBot="1" x14ac:dyDescent="0.3">
      <c r="A97" s="345"/>
      <c r="B97" s="346"/>
      <c r="C97" s="346"/>
      <c r="D97" s="346"/>
      <c r="E97" s="346"/>
      <c r="F97" s="346"/>
      <c r="G97" s="346"/>
      <c r="H97" s="346"/>
      <c r="I97" s="346"/>
      <c r="J97" s="346"/>
      <c r="K97" s="346"/>
      <c r="L97" s="346"/>
      <c r="M97" s="346"/>
      <c r="N97" s="346"/>
      <c r="O97" s="346"/>
      <c r="P97" s="346"/>
      <c r="Q97" s="346"/>
      <c r="R97" s="346"/>
      <c r="S97" s="346"/>
      <c r="T97" s="346"/>
      <c r="U97" s="346"/>
      <c r="V97" s="346"/>
      <c r="W97" s="346"/>
      <c r="X97" s="346"/>
      <c r="Y97" s="346"/>
      <c r="Z97" s="346"/>
      <c r="AA97" s="346"/>
      <c r="AB97" s="346"/>
      <c r="AC97" s="346"/>
      <c r="AD97" s="346"/>
      <c r="AE97" s="346"/>
      <c r="AF97" s="346"/>
      <c r="AG97" s="346"/>
      <c r="AH97" s="346"/>
      <c r="AI97" s="346"/>
      <c r="AJ97" s="346"/>
      <c r="AK97" s="346"/>
      <c r="AL97" s="346"/>
      <c r="AM97" s="346"/>
      <c r="AN97" s="346"/>
      <c r="AO97" s="346"/>
      <c r="AP97" s="346"/>
      <c r="AQ97" s="347"/>
    </row>
  </sheetData>
  <conditionalFormatting sqref="C94:AP94">
    <cfRule type="cellIs" dxfId="447" priority="1" operator="lessThan">
      <formula>0</formula>
    </cfRule>
  </conditionalFormatting>
  <dataValidations count="1">
    <dataValidation type="list" allowBlank="1" showInputMessage="1" showErrorMessage="1" sqref="C7">
      <formula1>$AQ$3:$AQ$4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Q56"/>
  <sheetViews>
    <sheetView zoomScale="70" zoomScaleNormal="70" workbookViewId="0"/>
  </sheetViews>
  <sheetFormatPr defaultColWidth="8.85546875" defaultRowHeight="15" outlineLevelRow="1" x14ac:dyDescent="0.25"/>
  <cols>
    <col min="1" max="2" width="8.85546875" style="15"/>
    <col min="3" max="3" width="9.85546875" style="15" bestFit="1" customWidth="1"/>
    <col min="4" max="6" width="8.85546875" style="15"/>
    <col min="7" max="7" width="11.28515625" style="15" bestFit="1" customWidth="1"/>
    <col min="8" max="16384" width="8.85546875" style="15"/>
  </cols>
  <sheetData>
    <row r="1" spans="1:82" ht="15.75" thickBot="1" x14ac:dyDescent="0.3">
      <c r="A1" s="348" t="s">
        <v>53</v>
      </c>
      <c r="B1" s="349"/>
      <c r="C1" s="486">
        <f>'Podnik A'!C6</f>
        <v>2020</v>
      </c>
      <c r="D1" s="486"/>
      <c r="E1" s="486">
        <f>C1+1</f>
        <v>2021</v>
      </c>
      <c r="F1" s="486"/>
      <c r="G1" s="486">
        <f t="shared" ref="G1:G2" si="0">E1+1</f>
        <v>2022</v>
      </c>
      <c r="H1" s="486"/>
      <c r="I1" s="486">
        <f t="shared" ref="I1:I2" si="1">G1+1</f>
        <v>2023</v>
      </c>
      <c r="J1" s="486"/>
      <c r="K1" s="486">
        <f t="shared" ref="K1:K2" si="2">I1+1</f>
        <v>2024</v>
      </c>
      <c r="L1" s="486"/>
      <c r="M1" s="486">
        <f t="shared" ref="M1:M2" si="3">K1+1</f>
        <v>2025</v>
      </c>
      <c r="N1" s="486"/>
      <c r="O1" s="486">
        <f t="shared" ref="O1:O2" si="4">M1+1</f>
        <v>2026</v>
      </c>
      <c r="P1" s="486"/>
      <c r="Q1" s="486">
        <f t="shared" ref="Q1:Q2" si="5">O1+1</f>
        <v>2027</v>
      </c>
      <c r="R1" s="486"/>
      <c r="S1" s="486">
        <f t="shared" ref="S1:S2" si="6">Q1+1</f>
        <v>2028</v>
      </c>
      <c r="T1" s="486"/>
      <c r="U1" s="486">
        <f t="shared" ref="U1:U2" si="7">S1+1</f>
        <v>2029</v>
      </c>
      <c r="V1" s="486"/>
      <c r="W1" s="486">
        <f t="shared" ref="W1:W2" si="8">U1+1</f>
        <v>2030</v>
      </c>
      <c r="X1" s="486"/>
      <c r="Y1" s="486">
        <f t="shared" ref="Y1:Y2" si="9">W1+1</f>
        <v>2031</v>
      </c>
      <c r="Z1" s="486"/>
      <c r="AA1" s="486">
        <f t="shared" ref="AA1:AA2" si="10">Y1+1</f>
        <v>2032</v>
      </c>
      <c r="AB1" s="486"/>
      <c r="AC1" s="486">
        <f t="shared" ref="AC1:AC2" si="11">AA1+1</f>
        <v>2033</v>
      </c>
      <c r="AD1" s="486"/>
      <c r="AE1" s="486">
        <f t="shared" ref="AE1:AE2" si="12">AC1+1</f>
        <v>2034</v>
      </c>
      <c r="AF1" s="486"/>
      <c r="AG1" s="486">
        <f t="shared" ref="AG1:AG2" si="13">AE1+1</f>
        <v>2035</v>
      </c>
      <c r="AH1" s="486"/>
      <c r="AI1" s="486">
        <f t="shared" ref="AI1:AI2" si="14">AG1+1</f>
        <v>2036</v>
      </c>
      <c r="AJ1" s="486"/>
      <c r="AK1" s="486">
        <f t="shared" ref="AK1:AK2" si="15">AI1+1</f>
        <v>2037</v>
      </c>
      <c r="AL1" s="486"/>
      <c r="AM1" s="486">
        <f t="shared" ref="AM1:AM2" si="16">AK1+1</f>
        <v>2038</v>
      </c>
      <c r="AN1" s="486"/>
      <c r="AO1" s="486">
        <f t="shared" ref="AO1:AO2" si="17">AM1+1</f>
        <v>2039</v>
      </c>
      <c r="AP1" s="486"/>
      <c r="AQ1" s="486">
        <f t="shared" ref="AQ1:AQ2" si="18">AO1+1</f>
        <v>2040</v>
      </c>
      <c r="AR1" s="486"/>
      <c r="AS1" s="486">
        <f t="shared" ref="AS1:AS2" si="19">AQ1+1</f>
        <v>2041</v>
      </c>
      <c r="AT1" s="486"/>
      <c r="AU1" s="486">
        <f t="shared" ref="AU1:AU2" si="20">AS1+1</f>
        <v>2042</v>
      </c>
      <c r="AV1" s="486"/>
      <c r="AW1" s="486">
        <f t="shared" ref="AW1:AW2" si="21">AU1+1</f>
        <v>2043</v>
      </c>
      <c r="AX1" s="486"/>
      <c r="AY1" s="486">
        <f t="shared" ref="AY1:AY2" si="22">AW1+1</f>
        <v>2044</v>
      </c>
      <c r="AZ1" s="486"/>
      <c r="BA1" s="486">
        <f t="shared" ref="BA1:BA2" si="23">AY1+1</f>
        <v>2045</v>
      </c>
      <c r="BB1" s="486"/>
      <c r="BC1" s="486">
        <f t="shared" ref="BC1:BC2" si="24">BA1+1</f>
        <v>2046</v>
      </c>
      <c r="BD1" s="486"/>
      <c r="BE1" s="486">
        <f t="shared" ref="BE1:BE2" si="25">BC1+1</f>
        <v>2047</v>
      </c>
      <c r="BF1" s="486"/>
      <c r="BG1" s="486">
        <f t="shared" ref="BG1:BG2" si="26">BE1+1</f>
        <v>2048</v>
      </c>
      <c r="BH1" s="486"/>
      <c r="BI1" s="486">
        <f t="shared" ref="BI1:BI2" si="27">BG1+1</f>
        <v>2049</v>
      </c>
      <c r="BJ1" s="486"/>
      <c r="BK1" s="486">
        <f t="shared" ref="BK1:BK2" si="28">BI1+1</f>
        <v>2050</v>
      </c>
      <c r="BL1" s="486"/>
      <c r="BM1" s="486">
        <f t="shared" ref="BM1:BM2" si="29">BK1+1</f>
        <v>2051</v>
      </c>
      <c r="BN1" s="486"/>
      <c r="BO1" s="486">
        <f t="shared" ref="BO1:BO2" si="30">BM1+1</f>
        <v>2052</v>
      </c>
      <c r="BP1" s="486"/>
      <c r="BQ1" s="486">
        <f t="shared" ref="BQ1:BQ2" si="31">BO1+1</f>
        <v>2053</v>
      </c>
      <c r="BR1" s="486"/>
      <c r="BS1" s="486">
        <f t="shared" ref="BS1:BS2" si="32">BQ1+1</f>
        <v>2054</v>
      </c>
      <c r="BT1" s="486"/>
      <c r="BU1" s="486">
        <f t="shared" ref="BU1:BU2" si="33">BS1+1</f>
        <v>2055</v>
      </c>
      <c r="BV1" s="486"/>
      <c r="BW1" s="486">
        <f t="shared" ref="BW1:BW2" si="34">BU1+1</f>
        <v>2056</v>
      </c>
      <c r="BX1" s="486"/>
      <c r="BY1" s="486">
        <f t="shared" ref="BY1:BY2" si="35">BW1+1</f>
        <v>2057</v>
      </c>
      <c r="BZ1" s="486"/>
      <c r="CA1" s="486">
        <f t="shared" ref="CA1:CA2" si="36">BY1+1</f>
        <v>2058</v>
      </c>
      <c r="CB1" s="486"/>
      <c r="CC1" s="486">
        <f t="shared" ref="CC1:CC2" si="37">CA1+1</f>
        <v>2059</v>
      </c>
      <c r="CD1" s="487"/>
    </row>
    <row r="2" spans="1:82" x14ac:dyDescent="0.25">
      <c r="A2" s="276"/>
      <c r="B2" s="39"/>
      <c r="C2" s="480">
        <v>1</v>
      </c>
      <c r="D2" s="480"/>
      <c r="E2" s="480">
        <f>C2+1</f>
        <v>2</v>
      </c>
      <c r="F2" s="480"/>
      <c r="G2" s="480">
        <f t="shared" si="0"/>
        <v>3</v>
      </c>
      <c r="H2" s="480"/>
      <c r="I2" s="480">
        <f t="shared" si="1"/>
        <v>4</v>
      </c>
      <c r="J2" s="480"/>
      <c r="K2" s="480">
        <f t="shared" si="2"/>
        <v>5</v>
      </c>
      <c r="L2" s="480"/>
      <c r="M2" s="480">
        <f t="shared" si="3"/>
        <v>6</v>
      </c>
      <c r="N2" s="480"/>
      <c r="O2" s="480">
        <f t="shared" si="4"/>
        <v>7</v>
      </c>
      <c r="P2" s="480"/>
      <c r="Q2" s="480">
        <f t="shared" si="5"/>
        <v>8</v>
      </c>
      <c r="R2" s="480"/>
      <c r="S2" s="480">
        <f t="shared" si="6"/>
        <v>9</v>
      </c>
      <c r="T2" s="480"/>
      <c r="U2" s="480">
        <f t="shared" si="7"/>
        <v>10</v>
      </c>
      <c r="V2" s="480"/>
      <c r="W2" s="480">
        <f t="shared" si="8"/>
        <v>11</v>
      </c>
      <c r="X2" s="480"/>
      <c r="Y2" s="480">
        <f t="shared" si="9"/>
        <v>12</v>
      </c>
      <c r="Z2" s="480"/>
      <c r="AA2" s="480">
        <f t="shared" si="10"/>
        <v>13</v>
      </c>
      <c r="AB2" s="480"/>
      <c r="AC2" s="480">
        <f t="shared" si="11"/>
        <v>14</v>
      </c>
      <c r="AD2" s="480"/>
      <c r="AE2" s="480">
        <f t="shared" si="12"/>
        <v>15</v>
      </c>
      <c r="AF2" s="480"/>
      <c r="AG2" s="480">
        <f t="shared" si="13"/>
        <v>16</v>
      </c>
      <c r="AH2" s="480"/>
      <c r="AI2" s="480">
        <f t="shared" si="14"/>
        <v>17</v>
      </c>
      <c r="AJ2" s="480"/>
      <c r="AK2" s="480">
        <f t="shared" si="15"/>
        <v>18</v>
      </c>
      <c r="AL2" s="480"/>
      <c r="AM2" s="480">
        <f t="shared" si="16"/>
        <v>19</v>
      </c>
      <c r="AN2" s="480"/>
      <c r="AO2" s="480">
        <f t="shared" si="17"/>
        <v>20</v>
      </c>
      <c r="AP2" s="480"/>
      <c r="AQ2" s="480">
        <f t="shared" si="18"/>
        <v>21</v>
      </c>
      <c r="AR2" s="480"/>
      <c r="AS2" s="480">
        <f t="shared" si="19"/>
        <v>22</v>
      </c>
      <c r="AT2" s="480"/>
      <c r="AU2" s="480">
        <f t="shared" si="20"/>
        <v>23</v>
      </c>
      <c r="AV2" s="480"/>
      <c r="AW2" s="480">
        <f t="shared" si="21"/>
        <v>24</v>
      </c>
      <c r="AX2" s="480"/>
      <c r="AY2" s="480">
        <f t="shared" si="22"/>
        <v>25</v>
      </c>
      <c r="AZ2" s="480"/>
      <c r="BA2" s="480">
        <f t="shared" si="23"/>
        <v>26</v>
      </c>
      <c r="BB2" s="480"/>
      <c r="BC2" s="480">
        <f t="shared" si="24"/>
        <v>27</v>
      </c>
      <c r="BD2" s="480"/>
      <c r="BE2" s="480">
        <f t="shared" si="25"/>
        <v>28</v>
      </c>
      <c r="BF2" s="480"/>
      <c r="BG2" s="480">
        <f t="shared" si="26"/>
        <v>29</v>
      </c>
      <c r="BH2" s="480"/>
      <c r="BI2" s="480">
        <f t="shared" si="27"/>
        <v>30</v>
      </c>
      <c r="BJ2" s="480"/>
      <c r="BK2" s="480">
        <f t="shared" si="28"/>
        <v>31</v>
      </c>
      <c r="BL2" s="480"/>
      <c r="BM2" s="480">
        <f t="shared" si="29"/>
        <v>32</v>
      </c>
      <c r="BN2" s="480"/>
      <c r="BO2" s="480">
        <f t="shared" si="30"/>
        <v>33</v>
      </c>
      <c r="BP2" s="480"/>
      <c r="BQ2" s="480">
        <f t="shared" si="31"/>
        <v>34</v>
      </c>
      <c r="BR2" s="480"/>
      <c r="BS2" s="480">
        <f t="shared" si="32"/>
        <v>35</v>
      </c>
      <c r="BT2" s="480"/>
      <c r="BU2" s="480">
        <f t="shared" si="33"/>
        <v>36</v>
      </c>
      <c r="BV2" s="480"/>
      <c r="BW2" s="480">
        <f t="shared" si="34"/>
        <v>37</v>
      </c>
      <c r="BX2" s="480"/>
      <c r="BY2" s="480">
        <f t="shared" si="35"/>
        <v>38</v>
      </c>
      <c r="BZ2" s="480"/>
      <c r="CA2" s="480">
        <f t="shared" si="36"/>
        <v>39</v>
      </c>
      <c r="CB2" s="480"/>
      <c r="CC2" s="480">
        <f t="shared" si="37"/>
        <v>40</v>
      </c>
      <c r="CD2" s="485"/>
    </row>
    <row r="3" spans="1:82" ht="38.25" x14ac:dyDescent="0.25">
      <c r="A3" s="350" t="s">
        <v>54</v>
      </c>
      <c r="B3" s="351" t="s">
        <v>55</v>
      </c>
      <c r="C3" s="352" t="s">
        <v>75</v>
      </c>
      <c r="D3" s="353" t="s">
        <v>76</v>
      </c>
      <c r="E3" s="352" t="s">
        <v>75</v>
      </c>
      <c r="F3" s="353" t="s">
        <v>76</v>
      </c>
      <c r="G3" s="352" t="s">
        <v>75</v>
      </c>
      <c r="H3" s="353" t="s">
        <v>76</v>
      </c>
      <c r="I3" s="352" t="s">
        <v>75</v>
      </c>
      <c r="J3" s="353" t="s">
        <v>76</v>
      </c>
      <c r="K3" s="352" t="s">
        <v>75</v>
      </c>
      <c r="L3" s="353" t="s">
        <v>76</v>
      </c>
      <c r="M3" s="352" t="s">
        <v>75</v>
      </c>
      <c r="N3" s="353" t="s">
        <v>76</v>
      </c>
      <c r="O3" s="352" t="s">
        <v>75</v>
      </c>
      <c r="P3" s="353" t="s">
        <v>76</v>
      </c>
      <c r="Q3" s="352" t="s">
        <v>75</v>
      </c>
      <c r="R3" s="353" t="s">
        <v>76</v>
      </c>
      <c r="S3" s="352" t="s">
        <v>75</v>
      </c>
      <c r="T3" s="353" t="s">
        <v>76</v>
      </c>
      <c r="U3" s="352" t="s">
        <v>75</v>
      </c>
      <c r="V3" s="353" t="s">
        <v>76</v>
      </c>
      <c r="W3" s="352" t="s">
        <v>75</v>
      </c>
      <c r="X3" s="353" t="s">
        <v>76</v>
      </c>
      <c r="Y3" s="352" t="s">
        <v>75</v>
      </c>
      <c r="Z3" s="353" t="s">
        <v>76</v>
      </c>
      <c r="AA3" s="352" t="s">
        <v>75</v>
      </c>
      <c r="AB3" s="353" t="s">
        <v>76</v>
      </c>
      <c r="AC3" s="352" t="s">
        <v>75</v>
      </c>
      <c r="AD3" s="353" t="s">
        <v>76</v>
      </c>
      <c r="AE3" s="352" t="s">
        <v>75</v>
      </c>
      <c r="AF3" s="353" t="s">
        <v>76</v>
      </c>
      <c r="AG3" s="352" t="s">
        <v>75</v>
      </c>
      <c r="AH3" s="353" t="s">
        <v>76</v>
      </c>
      <c r="AI3" s="352" t="s">
        <v>75</v>
      </c>
      <c r="AJ3" s="353" t="s">
        <v>76</v>
      </c>
      <c r="AK3" s="352" t="s">
        <v>75</v>
      </c>
      <c r="AL3" s="353" t="s">
        <v>76</v>
      </c>
      <c r="AM3" s="352" t="s">
        <v>75</v>
      </c>
      <c r="AN3" s="353" t="s">
        <v>76</v>
      </c>
      <c r="AO3" s="352" t="s">
        <v>75</v>
      </c>
      <c r="AP3" s="353" t="s">
        <v>76</v>
      </c>
      <c r="AQ3" s="352" t="s">
        <v>75</v>
      </c>
      <c r="AR3" s="353" t="s">
        <v>76</v>
      </c>
      <c r="AS3" s="352" t="s">
        <v>75</v>
      </c>
      <c r="AT3" s="353" t="s">
        <v>76</v>
      </c>
      <c r="AU3" s="352" t="s">
        <v>75</v>
      </c>
      <c r="AV3" s="353" t="s">
        <v>76</v>
      </c>
      <c r="AW3" s="352" t="s">
        <v>75</v>
      </c>
      <c r="AX3" s="353" t="s">
        <v>76</v>
      </c>
      <c r="AY3" s="352" t="s">
        <v>75</v>
      </c>
      <c r="AZ3" s="353" t="s">
        <v>76</v>
      </c>
      <c r="BA3" s="352" t="s">
        <v>75</v>
      </c>
      <c r="BB3" s="353" t="s">
        <v>76</v>
      </c>
      <c r="BC3" s="352" t="s">
        <v>75</v>
      </c>
      <c r="BD3" s="353" t="s">
        <v>76</v>
      </c>
      <c r="BE3" s="352" t="s">
        <v>75</v>
      </c>
      <c r="BF3" s="353" t="s">
        <v>76</v>
      </c>
      <c r="BG3" s="352" t="s">
        <v>75</v>
      </c>
      <c r="BH3" s="353" t="s">
        <v>76</v>
      </c>
      <c r="BI3" s="352" t="s">
        <v>75</v>
      </c>
      <c r="BJ3" s="353" t="s">
        <v>76</v>
      </c>
      <c r="BK3" s="352" t="s">
        <v>74</v>
      </c>
      <c r="BL3" s="353" t="s">
        <v>74</v>
      </c>
      <c r="BM3" s="352" t="s">
        <v>74</v>
      </c>
      <c r="BN3" s="353" t="s">
        <v>74</v>
      </c>
      <c r="BO3" s="352" t="s">
        <v>74</v>
      </c>
      <c r="BP3" s="353" t="s">
        <v>74</v>
      </c>
      <c r="BQ3" s="352" t="s">
        <v>74</v>
      </c>
      <c r="BR3" s="353" t="s">
        <v>74</v>
      </c>
      <c r="BS3" s="352" t="s">
        <v>74</v>
      </c>
      <c r="BT3" s="353" t="s">
        <v>74</v>
      </c>
      <c r="BU3" s="352" t="s">
        <v>74</v>
      </c>
      <c r="BV3" s="353" t="s">
        <v>74</v>
      </c>
      <c r="BW3" s="352" t="s">
        <v>74</v>
      </c>
      <c r="BX3" s="353" t="s">
        <v>74</v>
      </c>
      <c r="BY3" s="352" t="s">
        <v>74</v>
      </c>
      <c r="BZ3" s="353" t="s">
        <v>74</v>
      </c>
      <c r="CA3" s="352" t="s">
        <v>74</v>
      </c>
      <c r="CB3" s="353" t="s">
        <v>74</v>
      </c>
      <c r="CC3" s="352" t="s">
        <v>74</v>
      </c>
      <c r="CD3" s="354" t="s">
        <v>74</v>
      </c>
    </row>
    <row r="4" spans="1:82" x14ac:dyDescent="0.25">
      <c r="A4" s="355">
        <v>1</v>
      </c>
      <c r="B4" s="356">
        <v>4</v>
      </c>
      <c r="C4" s="284">
        <v>15000</v>
      </c>
      <c r="D4" s="202"/>
      <c r="E4" s="284"/>
      <c r="F4" s="202"/>
      <c r="G4" s="284"/>
      <c r="H4" s="202"/>
      <c r="I4" s="284"/>
      <c r="J4" s="202"/>
      <c r="K4" s="284">
        <f>'Podnik A'!G16</f>
        <v>10000</v>
      </c>
      <c r="L4" s="202"/>
      <c r="M4" s="284"/>
      <c r="N4" s="202"/>
      <c r="O4" s="284"/>
      <c r="P4" s="202"/>
      <c r="Q4" s="284"/>
      <c r="R4" s="202"/>
      <c r="S4" s="284"/>
      <c r="T4" s="202"/>
      <c r="U4" s="284"/>
      <c r="V4" s="202"/>
      <c r="W4" s="284"/>
      <c r="X4" s="202"/>
      <c r="Y4" s="284"/>
      <c r="Z4" s="202"/>
      <c r="AA4" s="284"/>
      <c r="AB4" s="202"/>
      <c r="AC4" s="284"/>
      <c r="AD4" s="202"/>
      <c r="AE4" s="284"/>
      <c r="AF4" s="202"/>
      <c r="AG4" s="284"/>
      <c r="AH4" s="202"/>
      <c r="AI4" s="284"/>
      <c r="AJ4" s="202"/>
      <c r="AK4" s="284"/>
      <c r="AL4" s="202"/>
      <c r="AM4" s="284"/>
      <c r="AN4" s="202"/>
      <c r="AO4" s="284"/>
      <c r="AP4" s="202"/>
      <c r="AQ4" s="284"/>
      <c r="AR4" s="202"/>
      <c r="AS4" s="284"/>
      <c r="AT4" s="202"/>
      <c r="AU4" s="284"/>
      <c r="AV4" s="202"/>
      <c r="AW4" s="284"/>
      <c r="AX4" s="202"/>
      <c r="AY4" s="284"/>
      <c r="AZ4" s="202"/>
      <c r="BA4" s="284"/>
      <c r="BB4" s="202"/>
      <c r="BC4" s="284"/>
      <c r="BD4" s="202"/>
      <c r="BE4" s="284"/>
      <c r="BF4" s="202"/>
      <c r="BG4" s="284"/>
      <c r="BH4" s="202"/>
      <c r="BI4" s="284"/>
      <c r="BJ4" s="202"/>
      <c r="BK4" s="284"/>
      <c r="BL4" s="202"/>
      <c r="BM4" s="284"/>
      <c r="BN4" s="202"/>
      <c r="BO4" s="284"/>
      <c r="BP4" s="202"/>
      <c r="BQ4" s="284"/>
      <c r="BR4" s="202"/>
      <c r="BS4" s="284"/>
      <c r="BT4" s="202"/>
      <c r="BU4" s="284"/>
      <c r="BV4" s="202"/>
      <c r="BW4" s="284"/>
      <c r="BX4" s="202"/>
      <c r="BY4" s="284"/>
      <c r="BZ4" s="202"/>
      <c r="CA4" s="284"/>
      <c r="CB4" s="202"/>
      <c r="CC4" s="284"/>
      <c r="CD4" s="201"/>
    </row>
    <row r="5" spans="1:82" x14ac:dyDescent="0.25">
      <c r="A5" s="355">
        <v>2</v>
      </c>
      <c r="B5" s="356">
        <v>6</v>
      </c>
      <c r="C5" s="284">
        <f>'Podnik RSP bez pomoci'!C15+'Podnik RSP bez pomoci'!C16-'Odpisy RSP bez pomoci'!C4</f>
        <v>110000</v>
      </c>
      <c r="D5" s="285" t="s">
        <v>77</v>
      </c>
      <c r="E5" s="284"/>
      <c r="F5" s="285"/>
      <c r="G5" s="284"/>
      <c r="H5" s="285"/>
      <c r="I5" s="284"/>
      <c r="J5" s="285"/>
      <c r="K5" s="284">
        <f>'Efektivita vs kompenzacie'!I8</f>
        <v>15000</v>
      </c>
      <c r="L5" s="285" t="s">
        <v>77</v>
      </c>
      <c r="M5" s="284">
        <f>'Podnik A'!I15</f>
        <v>40000</v>
      </c>
      <c r="N5" s="285" t="s">
        <v>77</v>
      </c>
      <c r="O5" s="284">
        <f>'Podnik A'!J15</f>
        <v>40000</v>
      </c>
      <c r="P5" s="285" t="s">
        <v>77</v>
      </c>
      <c r="Q5" s="284">
        <f>'Podnik A'!K15</f>
        <v>20000</v>
      </c>
      <c r="R5" s="285" t="s">
        <v>77</v>
      </c>
      <c r="S5" s="284"/>
      <c r="T5" s="285"/>
      <c r="U5" s="284"/>
      <c r="V5" s="285"/>
      <c r="W5" s="284"/>
      <c r="X5" s="285"/>
      <c r="Y5" s="284"/>
      <c r="Z5" s="285"/>
      <c r="AA5" s="284">
        <f>'Podnik A'!O15+'Efektivita vs kompenzacie'!O8</f>
        <v>55000</v>
      </c>
      <c r="AB5" s="285" t="s">
        <v>77</v>
      </c>
      <c r="AC5" s="284">
        <f>'Podnik A'!P15</f>
        <v>40000</v>
      </c>
      <c r="AD5" s="285" t="s">
        <v>77</v>
      </c>
      <c r="AE5" s="284">
        <f>'Podnik A'!Q15</f>
        <v>20000</v>
      </c>
      <c r="AF5" s="285" t="s">
        <v>77</v>
      </c>
      <c r="AG5" s="284"/>
      <c r="AH5" s="285"/>
      <c r="AI5" s="284"/>
      <c r="AJ5" s="285"/>
      <c r="AK5" s="284"/>
      <c r="AL5" s="285"/>
      <c r="AM5" s="284">
        <f>'Podnik A'!U15+'Efektivita vs kompenzacie'!U8</f>
        <v>55000</v>
      </c>
      <c r="AN5" s="285" t="s">
        <v>77</v>
      </c>
      <c r="AO5" s="284">
        <f>'Podnik A'!V15</f>
        <v>40000</v>
      </c>
      <c r="AP5" s="285" t="s">
        <v>77</v>
      </c>
      <c r="AQ5" s="284">
        <f>'Podnik A'!W15</f>
        <v>20000</v>
      </c>
      <c r="AR5" s="285" t="s">
        <v>77</v>
      </c>
      <c r="AS5" s="284"/>
      <c r="AT5" s="285"/>
      <c r="AU5" s="284"/>
      <c r="AV5" s="285"/>
      <c r="AW5" s="284"/>
      <c r="AX5" s="285"/>
      <c r="AY5" s="284">
        <f>'Podnik A'!AA15+'Efektivita vs kompenzacie'!AA8</f>
        <v>55000</v>
      </c>
      <c r="AZ5" s="285" t="s">
        <v>77</v>
      </c>
      <c r="BA5" s="284">
        <f>'Podnik A'!AB15</f>
        <v>40000</v>
      </c>
      <c r="BB5" s="285" t="s">
        <v>77</v>
      </c>
      <c r="BC5" s="284">
        <f>'Podnik A'!AC15</f>
        <v>20000</v>
      </c>
      <c r="BD5" s="285" t="s">
        <v>77</v>
      </c>
      <c r="BE5" s="284"/>
      <c r="BF5" s="285"/>
      <c r="BG5" s="284"/>
      <c r="BH5" s="285"/>
      <c r="BI5" s="284"/>
      <c r="BJ5" s="285"/>
      <c r="BK5" s="284">
        <f>'Podnik A'!AG15+'Efektivita vs kompenzacie'!AG8</f>
        <v>55000</v>
      </c>
      <c r="BL5" s="285" t="s">
        <v>77</v>
      </c>
      <c r="BM5" s="284">
        <f>'Podnik A'!AH15</f>
        <v>40000</v>
      </c>
      <c r="BN5" s="285" t="s">
        <v>77</v>
      </c>
      <c r="BO5" s="284">
        <f>'Podnik A'!AI15</f>
        <v>20000</v>
      </c>
      <c r="BP5" s="285" t="s">
        <v>77</v>
      </c>
      <c r="BQ5" s="284"/>
      <c r="BR5" s="285"/>
      <c r="BS5" s="284"/>
      <c r="BT5" s="285"/>
      <c r="BU5" s="284"/>
      <c r="BV5" s="285"/>
      <c r="BW5" s="284">
        <f>'Efektivita vs kompenzacie'!AM8</f>
        <v>15000</v>
      </c>
      <c r="BX5" s="285" t="s">
        <v>77</v>
      </c>
      <c r="BY5" s="284"/>
      <c r="BZ5" s="285"/>
      <c r="CA5" s="284"/>
      <c r="CB5" s="285"/>
      <c r="CC5" s="284"/>
      <c r="CD5" s="286"/>
    </row>
    <row r="6" spans="1:82" x14ac:dyDescent="0.25">
      <c r="A6" s="355">
        <v>3</v>
      </c>
      <c r="B6" s="356">
        <v>8</v>
      </c>
      <c r="C6" s="284"/>
      <c r="D6" s="285"/>
      <c r="E6" s="284"/>
      <c r="F6" s="285"/>
      <c r="G6" s="284"/>
      <c r="H6" s="285"/>
      <c r="I6" s="284"/>
      <c r="J6" s="285"/>
      <c r="K6" s="284"/>
      <c r="L6" s="285"/>
      <c r="M6" s="284"/>
      <c r="N6" s="285"/>
      <c r="O6" s="284"/>
      <c r="P6" s="285"/>
      <c r="Q6" s="284"/>
      <c r="R6" s="285"/>
      <c r="S6" s="284"/>
      <c r="T6" s="285"/>
      <c r="U6" s="284"/>
      <c r="V6" s="285"/>
      <c r="W6" s="284"/>
      <c r="X6" s="285"/>
      <c r="Y6" s="284"/>
      <c r="Z6" s="285"/>
      <c r="AA6" s="284"/>
      <c r="AB6" s="285"/>
      <c r="AC6" s="284"/>
      <c r="AD6" s="285"/>
      <c r="AE6" s="284"/>
      <c r="AF6" s="285"/>
      <c r="AG6" s="284"/>
      <c r="AH6" s="285"/>
      <c r="AI6" s="284"/>
      <c r="AJ6" s="285"/>
      <c r="AK6" s="284"/>
      <c r="AL6" s="285"/>
      <c r="AM6" s="284"/>
      <c r="AN6" s="285"/>
      <c r="AO6" s="284"/>
      <c r="AP6" s="285"/>
      <c r="AQ6" s="284"/>
      <c r="AR6" s="285"/>
      <c r="AS6" s="284"/>
      <c r="AT6" s="285"/>
      <c r="AU6" s="284"/>
      <c r="AV6" s="285"/>
      <c r="AW6" s="284"/>
      <c r="AX6" s="285"/>
      <c r="AY6" s="284"/>
      <c r="AZ6" s="285"/>
      <c r="BA6" s="284"/>
      <c r="BB6" s="285"/>
      <c r="BC6" s="284"/>
      <c r="BD6" s="285"/>
      <c r="BE6" s="284"/>
      <c r="BF6" s="285"/>
      <c r="BG6" s="284"/>
      <c r="BH6" s="285"/>
      <c r="BI6" s="284"/>
      <c r="BJ6" s="285"/>
      <c r="BK6" s="284"/>
      <c r="BL6" s="285"/>
      <c r="BM6" s="284"/>
      <c r="BN6" s="285"/>
      <c r="BO6" s="284"/>
      <c r="BP6" s="285"/>
      <c r="BQ6" s="284"/>
      <c r="BR6" s="285"/>
      <c r="BS6" s="284"/>
      <c r="BT6" s="285"/>
      <c r="BU6" s="284"/>
      <c r="BV6" s="285"/>
      <c r="BW6" s="284"/>
      <c r="BX6" s="285"/>
      <c r="BY6" s="284"/>
      <c r="BZ6" s="285"/>
      <c r="CA6" s="284"/>
      <c r="CB6" s="285"/>
      <c r="CC6" s="284"/>
      <c r="CD6" s="286"/>
    </row>
    <row r="7" spans="1:82" x14ac:dyDescent="0.25">
      <c r="A7" s="355">
        <v>4</v>
      </c>
      <c r="B7" s="356">
        <v>12</v>
      </c>
      <c r="C7" s="284"/>
      <c r="D7" s="202"/>
      <c r="E7" s="284"/>
      <c r="F7" s="202"/>
      <c r="G7" s="284"/>
      <c r="H7" s="202"/>
      <c r="I7" s="284"/>
      <c r="J7" s="202"/>
      <c r="K7" s="284"/>
      <c r="L7" s="202"/>
      <c r="M7" s="284"/>
      <c r="N7" s="202"/>
      <c r="O7" s="284"/>
      <c r="P7" s="202"/>
      <c r="Q7" s="284"/>
      <c r="R7" s="202"/>
      <c r="S7" s="284"/>
      <c r="T7" s="202"/>
      <c r="U7" s="284"/>
      <c r="V7" s="202"/>
      <c r="W7" s="284"/>
      <c r="X7" s="202"/>
      <c r="Y7" s="284"/>
      <c r="Z7" s="202"/>
      <c r="AA7" s="284"/>
      <c r="AB7" s="202"/>
      <c r="AC7" s="284"/>
      <c r="AD7" s="202"/>
      <c r="AE7" s="284"/>
      <c r="AF7" s="202"/>
      <c r="AG7" s="284"/>
      <c r="AH7" s="202"/>
      <c r="AI7" s="284"/>
      <c r="AJ7" s="202"/>
      <c r="AK7" s="284"/>
      <c r="AL7" s="202"/>
      <c r="AM7" s="284"/>
      <c r="AN7" s="202"/>
      <c r="AO7" s="284"/>
      <c r="AP7" s="202"/>
      <c r="AQ7" s="284"/>
      <c r="AR7" s="202"/>
      <c r="AS7" s="284"/>
      <c r="AT7" s="202"/>
      <c r="AU7" s="284"/>
      <c r="AV7" s="202"/>
      <c r="AW7" s="284"/>
      <c r="AX7" s="202"/>
      <c r="AY7" s="284"/>
      <c r="AZ7" s="202"/>
      <c r="BA7" s="284"/>
      <c r="BB7" s="202"/>
      <c r="BC7" s="284"/>
      <c r="BD7" s="202"/>
      <c r="BE7" s="284"/>
      <c r="BF7" s="202"/>
      <c r="BG7" s="284"/>
      <c r="BH7" s="202"/>
      <c r="BI7" s="284"/>
      <c r="BJ7" s="202"/>
      <c r="BK7" s="284"/>
      <c r="BL7" s="202"/>
      <c r="BM7" s="284"/>
      <c r="BN7" s="202"/>
      <c r="BO7" s="284"/>
      <c r="BP7" s="202"/>
      <c r="BQ7" s="284"/>
      <c r="BR7" s="202"/>
      <c r="BS7" s="284"/>
      <c r="BT7" s="202"/>
      <c r="BU7" s="284"/>
      <c r="BV7" s="202"/>
      <c r="BW7" s="284"/>
      <c r="BX7" s="202"/>
      <c r="BY7" s="284"/>
      <c r="BZ7" s="202"/>
      <c r="CA7" s="284"/>
      <c r="CB7" s="202"/>
      <c r="CC7" s="284"/>
      <c r="CD7" s="201"/>
    </row>
    <row r="8" spans="1:82" x14ac:dyDescent="0.25">
      <c r="A8" s="355">
        <v>5</v>
      </c>
      <c r="B8" s="356">
        <v>20</v>
      </c>
      <c r="C8" s="284"/>
      <c r="D8" s="202"/>
      <c r="E8" s="284"/>
      <c r="F8" s="202"/>
      <c r="G8" s="284"/>
      <c r="H8" s="202"/>
      <c r="I8" s="284"/>
      <c r="J8" s="202"/>
      <c r="K8" s="284"/>
      <c r="L8" s="202"/>
      <c r="M8" s="284"/>
      <c r="N8" s="202"/>
      <c r="O8" s="284"/>
      <c r="P8" s="202"/>
      <c r="Q8" s="284"/>
      <c r="R8" s="202"/>
      <c r="S8" s="284"/>
      <c r="T8" s="202"/>
      <c r="U8" s="284"/>
      <c r="V8" s="202"/>
      <c r="W8" s="284"/>
      <c r="X8" s="202"/>
      <c r="Y8" s="284"/>
      <c r="Z8" s="202"/>
      <c r="AA8" s="284"/>
      <c r="AB8" s="202"/>
      <c r="AC8" s="284"/>
      <c r="AD8" s="202"/>
      <c r="AE8" s="284"/>
      <c r="AF8" s="202"/>
      <c r="AG8" s="284"/>
      <c r="AH8" s="202"/>
      <c r="AI8" s="284"/>
      <c r="AJ8" s="202"/>
      <c r="AK8" s="284"/>
      <c r="AL8" s="202"/>
      <c r="AM8" s="284"/>
      <c r="AN8" s="202"/>
      <c r="AO8" s="284"/>
      <c r="AP8" s="202"/>
      <c r="AQ8" s="284"/>
      <c r="AR8" s="202"/>
      <c r="AS8" s="284"/>
      <c r="AT8" s="202"/>
      <c r="AU8" s="284"/>
      <c r="AV8" s="202"/>
      <c r="AW8" s="284"/>
      <c r="AX8" s="202"/>
      <c r="AY8" s="284"/>
      <c r="AZ8" s="202"/>
      <c r="BA8" s="284"/>
      <c r="BB8" s="202"/>
      <c r="BC8" s="284"/>
      <c r="BD8" s="202"/>
      <c r="BE8" s="284"/>
      <c r="BF8" s="202"/>
      <c r="BG8" s="284"/>
      <c r="BH8" s="202"/>
      <c r="BI8" s="284"/>
      <c r="BJ8" s="202"/>
      <c r="BK8" s="284"/>
      <c r="BL8" s="202"/>
      <c r="BM8" s="284"/>
      <c r="BN8" s="202"/>
      <c r="BO8" s="284"/>
      <c r="BP8" s="202"/>
      <c r="BQ8" s="284"/>
      <c r="BR8" s="202"/>
      <c r="BS8" s="284"/>
      <c r="BT8" s="202"/>
      <c r="BU8" s="284"/>
      <c r="BV8" s="202"/>
      <c r="BW8" s="284"/>
      <c r="BX8" s="202"/>
      <c r="BY8" s="284"/>
      <c r="BZ8" s="202"/>
      <c r="CA8" s="284"/>
      <c r="CB8" s="202"/>
      <c r="CC8" s="284"/>
      <c r="CD8" s="201"/>
    </row>
    <row r="9" spans="1:82" x14ac:dyDescent="0.25">
      <c r="A9" s="355">
        <v>6</v>
      </c>
      <c r="B9" s="356">
        <v>40</v>
      </c>
      <c r="C9" s="284">
        <v>100000</v>
      </c>
      <c r="D9" s="202"/>
      <c r="E9" s="284"/>
      <c r="F9" s="202"/>
      <c r="G9" s="284"/>
      <c r="H9" s="202"/>
      <c r="I9" s="284"/>
      <c r="J9" s="202"/>
      <c r="K9" s="284"/>
      <c r="L9" s="202"/>
      <c r="M9" s="284"/>
      <c r="N9" s="202"/>
      <c r="O9" s="284"/>
      <c r="P9" s="202"/>
      <c r="Q9" s="284"/>
      <c r="R9" s="202"/>
      <c r="S9" s="284"/>
      <c r="T9" s="202"/>
      <c r="U9" s="284"/>
      <c r="V9" s="202"/>
      <c r="W9" s="284"/>
      <c r="X9" s="202"/>
      <c r="Y9" s="284"/>
      <c r="Z9" s="202"/>
      <c r="AA9" s="284"/>
      <c r="AB9" s="202"/>
      <c r="AC9" s="284"/>
      <c r="AD9" s="202"/>
      <c r="AE9" s="284"/>
      <c r="AF9" s="202"/>
      <c r="AG9" s="284"/>
      <c r="AH9" s="202"/>
      <c r="AI9" s="284"/>
      <c r="AJ9" s="202"/>
      <c r="AK9" s="284"/>
      <c r="AL9" s="202"/>
      <c r="AM9" s="284"/>
      <c r="AN9" s="202"/>
      <c r="AO9" s="284"/>
      <c r="AP9" s="202"/>
      <c r="AQ9" s="284"/>
      <c r="AR9" s="202"/>
      <c r="AS9" s="284"/>
      <c r="AT9" s="202"/>
      <c r="AU9" s="284"/>
      <c r="AV9" s="202"/>
      <c r="AW9" s="284"/>
      <c r="AX9" s="202"/>
      <c r="AY9" s="284"/>
      <c r="AZ9" s="202"/>
      <c r="BA9" s="284"/>
      <c r="BB9" s="202"/>
      <c r="BC9" s="284"/>
      <c r="BD9" s="202"/>
      <c r="BE9" s="284"/>
      <c r="BF9" s="202"/>
      <c r="BG9" s="284"/>
      <c r="BH9" s="202"/>
      <c r="BI9" s="284"/>
      <c r="BJ9" s="202"/>
      <c r="BK9" s="284"/>
      <c r="BL9" s="202"/>
      <c r="BM9" s="284"/>
      <c r="BN9" s="202"/>
      <c r="BO9" s="284"/>
      <c r="BP9" s="202"/>
      <c r="BQ9" s="284"/>
      <c r="BR9" s="202"/>
      <c r="BS9" s="284"/>
      <c r="BT9" s="202"/>
      <c r="BU9" s="284"/>
      <c r="BV9" s="202"/>
      <c r="BW9" s="284"/>
      <c r="BX9" s="202"/>
      <c r="BY9" s="284"/>
      <c r="BZ9" s="202"/>
      <c r="CA9" s="284"/>
      <c r="CB9" s="202"/>
      <c r="CC9" s="284"/>
      <c r="CD9" s="201"/>
    </row>
    <row r="10" spans="1:82" x14ac:dyDescent="0.25">
      <c r="A10" s="488" t="s">
        <v>56</v>
      </c>
      <c r="B10" s="489"/>
      <c r="C10" s="490">
        <f>SUM(C25,C52)</f>
        <v>24583.333333333332</v>
      </c>
      <c r="D10" s="490"/>
      <c r="E10" s="490">
        <f>SUM(E25,E52)</f>
        <v>24583.333333333332</v>
      </c>
      <c r="F10" s="490"/>
      <c r="G10" s="490">
        <f t="shared" ref="G10" si="38">SUM(G25,G52)</f>
        <v>24583.333333333332</v>
      </c>
      <c r="H10" s="490"/>
      <c r="I10" s="490">
        <f t="shared" ref="I10" si="39">SUM(I25,I52)</f>
        <v>24583.333333333332</v>
      </c>
      <c r="J10" s="490"/>
      <c r="K10" s="490">
        <f t="shared" ref="K10" si="40">SUM(K25,K52)</f>
        <v>25833.333333333332</v>
      </c>
      <c r="L10" s="490"/>
      <c r="M10" s="490">
        <f t="shared" ref="M10" si="41">SUM(M25,M52)</f>
        <v>32500</v>
      </c>
      <c r="N10" s="490"/>
      <c r="O10" s="490">
        <f t="shared" ref="O10" si="42">SUM(O25,O52)</f>
        <v>20833.333333333336</v>
      </c>
      <c r="P10" s="490"/>
      <c r="Q10" s="490">
        <f t="shared" ref="Q10" si="43">SUM(Q25,Q52)</f>
        <v>24166.666666666668</v>
      </c>
      <c r="R10" s="490"/>
      <c r="S10" s="490">
        <f t="shared" ref="S10" si="44">SUM(S25,S52)</f>
        <v>21666.666666666668</v>
      </c>
      <c r="T10" s="490"/>
      <c r="U10" s="490">
        <f t="shared" ref="U10" si="45">SUM(U25,U52)</f>
        <v>21666.666666666668</v>
      </c>
      <c r="V10" s="490"/>
      <c r="W10" s="490">
        <f t="shared" ref="W10" si="46">SUM(W25,W52)</f>
        <v>19166.666666666668</v>
      </c>
      <c r="X10" s="490"/>
      <c r="Y10" s="490">
        <f t="shared" ref="Y10" si="47">SUM(Y25,Y52)</f>
        <v>12500</v>
      </c>
      <c r="Z10" s="490"/>
      <c r="AA10" s="490">
        <f t="shared" ref="AA10" si="48">SUM(AA25,AA52)</f>
        <v>15000</v>
      </c>
      <c r="AB10" s="490"/>
      <c r="AC10" s="490">
        <f t="shared" ref="AC10" si="49">SUM(AC25,AC52)</f>
        <v>18333.333333333336</v>
      </c>
      <c r="AD10" s="490"/>
      <c r="AE10" s="490">
        <f t="shared" ref="AE10" si="50">SUM(AE25,AE52)</f>
        <v>21666.666666666668</v>
      </c>
      <c r="AF10" s="490"/>
      <c r="AG10" s="490">
        <f t="shared" ref="AG10" si="51">SUM(AG25,AG52)</f>
        <v>21666.666666666668</v>
      </c>
      <c r="AH10" s="490"/>
      <c r="AI10" s="490">
        <f t="shared" ref="AI10" si="52">SUM(AI25,AI52)</f>
        <v>21666.666666666668</v>
      </c>
      <c r="AJ10" s="490"/>
      <c r="AK10" s="490">
        <f t="shared" ref="AK10" si="53">SUM(AK25,AK52)</f>
        <v>21666.666666666668</v>
      </c>
      <c r="AL10" s="490"/>
      <c r="AM10" s="490">
        <f t="shared" ref="AM10" si="54">SUM(AM25,AM52)</f>
        <v>21666.666666666668</v>
      </c>
      <c r="AN10" s="490"/>
      <c r="AO10" s="490">
        <f t="shared" ref="AO10" si="55">SUM(AO25,AO52)</f>
        <v>21666.666666666668</v>
      </c>
      <c r="AP10" s="490"/>
      <c r="AQ10" s="490">
        <f t="shared" ref="AQ10" si="56">SUM(AQ25,AQ52)</f>
        <v>21666.666666666668</v>
      </c>
      <c r="AR10" s="490"/>
      <c r="AS10" s="490">
        <f t="shared" ref="AS10" si="57">SUM(AS25,AS52)</f>
        <v>21666.666666666668</v>
      </c>
      <c r="AT10" s="490"/>
      <c r="AU10" s="490">
        <f t="shared" ref="AU10" si="58">SUM(AU25,AU52)</f>
        <v>21666.666666666668</v>
      </c>
      <c r="AV10" s="490"/>
      <c r="AW10" s="490">
        <f t="shared" ref="AW10" si="59">SUM(AW25,AW52)</f>
        <v>21666.666666666668</v>
      </c>
      <c r="AX10" s="490"/>
      <c r="AY10" s="490">
        <f t="shared" ref="AY10" si="60">SUM(AY25,AY52)</f>
        <v>21666.666666666668</v>
      </c>
      <c r="AZ10" s="490"/>
      <c r="BA10" s="490">
        <f t="shared" ref="BA10" si="61">SUM(BA25,BA52)</f>
        <v>21666.666666666668</v>
      </c>
      <c r="BB10" s="490"/>
      <c r="BC10" s="490">
        <f t="shared" ref="BC10" si="62">SUM(BC25,BC52)</f>
        <v>21666.666666666668</v>
      </c>
      <c r="BD10" s="490"/>
      <c r="BE10" s="490">
        <f t="shared" ref="BE10" si="63">SUM(BE25,BE52)</f>
        <v>21666.666666666668</v>
      </c>
      <c r="BF10" s="490"/>
      <c r="BG10" s="490">
        <f t="shared" ref="BG10" si="64">SUM(BG25,BG52)</f>
        <v>21666.666666666668</v>
      </c>
      <c r="BH10" s="490"/>
      <c r="BI10" s="490">
        <f t="shared" ref="BI10" si="65">SUM(BI25,BI52)</f>
        <v>21666.666666666668</v>
      </c>
      <c r="BJ10" s="490"/>
      <c r="BK10" s="490">
        <f t="shared" ref="BK10" si="66">SUM(BK25,BK52)</f>
        <v>21666.666666666668</v>
      </c>
      <c r="BL10" s="490"/>
      <c r="BM10" s="490">
        <f t="shared" ref="BM10" si="67">SUM(BM25,BM52)</f>
        <v>21666.666666666668</v>
      </c>
      <c r="BN10" s="490"/>
      <c r="BO10" s="490">
        <f t="shared" ref="BO10" si="68">SUM(BO25,BO52)</f>
        <v>21666.666666666668</v>
      </c>
      <c r="BP10" s="490"/>
      <c r="BQ10" s="490">
        <f t="shared" ref="BQ10" si="69">SUM(BQ25,BQ52)</f>
        <v>21666.666666666668</v>
      </c>
      <c r="BR10" s="490"/>
      <c r="BS10" s="490">
        <f t="shared" ref="BS10" si="70">SUM(BS25,BS52)</f>
        <v>21666.666666666668</v>
      </c>
      <c r="BT10" s="490"/>
      <c r="BU10" s="490">
        <f t="shared" ref="BU10" si="71">SUM(BU25,BU52)</f>
        <v>21666.666666666668</v>
      </c>
      <c r="BV10" s="490"/>
      <c r="BW10" s="490">
        <f t="shared" ref="BW10" si="72">SUM(BW25,BW52)</f>
        <v>15000</v>
      </c>
      <c r="BX10" s="490"/>
      <c r="BY10" s="490">
        <f t="shared" ref="BY10" si="73">SUM(BY25,BY52)</f>
        <v>8333.3333333333321</v>
      </c>
      <c r="BZ10" s="490"/>
      <c r="CA10" s="490">
        <f t="shared" ref="CA10" si="74">SUM(CA25,CA52)</f>
        <v>5000</v>
      </c>
      <c r="CB10" s="490"/>
      <c r="CC10" s="490">
        <f t="shared" ref="CC10" si="75">SUM(CC25,CC52)</f>
        <v>5000</v>
      </c>
      <c r="CD10" s="491"/>
    </row>
    <row r="11" spans="1:82" x14ac:dyDescent="0.25">
      <c r="A11" s="357" t="s">
        <v>82</v>
      </c>
      <c r="B11" s="358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1"/>
    </row>
    <row r="12" spans="1:82" x14ac:dyDescent="0.25">
      <c r="A12" s="203"/>
      <c r="B12" s="358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1"/>
    </row>
    <row r="13" spans="1:82" ht="15.75" thickBot="1" x14ac:dyDescent="0.3">
      <c r="A13" s="359" t="s">
        <v>57</v>
      </c>
      <c r="B13" s="241"/>
      <c r="C13" s="492">
        <f>C25+C52</f>
        <v>24583.333333333332</v>
      </c>
      <c r="D13" s="492"/>
      <c r="E13" s="492">
        <f>SUM(E25,E52)</f>
        <v>24583.333333333332</v>
      </c>
      <c r="F13" s="492"/>
      <c r="G13" s="492">
        <f t="shared" ref="G13" si="76">SUM(G25,G52)</f>
        <v>24583.333333333332</v>
      </c>
      <c r="H13" s="492"/>
      <c r="I13" s="492">
        <f t="shared" ref="I13" si="77">SUM(I25,I52)</f>
        <v>24583.333333333332</v>
      </c>
      <c r="J13" s="492"/>
      <c r="K13" s="492">
        <f t="shared" ref="K13" si="78">SUM(K25,K52)</f>
        <v>25833.333333333332</v>
      </c>
      <c r="L13" s="492"/>
      <c r="M13" s="492">
        <f t="shared" ref="M13" si="79">SUM(M25,M52)</f>
        <v>32500</v>
      </c>
      <c r="N13" s="492"/>
      <c r="O13" s="492">
        <f t="shared" ref="O13" si="80">SUM(O25,O52)</f>
        <v>20833.333333333336</v>
      </c>
      <c r="P13" s="492"/>
      <c r="Q13" s="492">
        <f t="shared" ref="Q13" si="81">SUM(Q25,Q52)</f>
        <v>24166.666666666668</v>
      </c>
      <c r="R13" s="492"/>
      <c r="S13" s="492">
        <f t="shared" ref="S13" si="82">SUM(S25,S52)</f>
        <v>21666.666666666668</v>
      </c>
      <c r="T13" s="492"/>
      <c r="U13" s="492">
        <f t="shared" ref="U13" si="83">SUM(U25,U52)</f>
        <v>21666.666666666668</v>
      </c>
      <c r="V13" s="492"/>
      <c r="W13" s="492">
        <f t="shared" ref="W13" si="84">SUM(W25,W52)</f>
        <v>19166.666666666668</v>
      </c>
      <c r="X13" s="492"/>
      <c r="Y13" s="492">
        <f t="shared" ref="Y13" si="85">SUM(Y25,Y52)</f>
        <v>12500</v>
      </c>
      <c r="Z13" s="492"/>
      <c r="AA13" s="492">
        <f t="shared" ref="AA13" si="86">SUM(AA25,AA52)</f>
        <v>15000</v>
      </c>
      <c r="AB13" s="492"/>
      <c r="AC13" s="492">
        <f t="shared" ref="AC13" si="87">SUM(AC25,AC52)</f>
        <v>18333.333333333336</v>
      </c>
      <c r="AD13" s="492"/>
      <c r="AE13" s="492">
        <f t="shared" ref="AE13" si="88">SUM(AE25,AE52)</f>
        <v>21666.666666666668</v>
      </c>
      <c r="AF13" s="492"/>
      <c r="AG13" s="492">
        <f t="shared" ref="AG13" si="89">SUM(AG25,AG52)</f>
        <v>21666.666666666668</v>
      </c>
      <c r="AH13" s="492"/>
      <c r="AI13" s="492">
        <f t="shared" ref="AI13" si="90">SUM(AI25,AI52)</f>
        <v>21666.666666666668</v>
      </c>
      <c r="AJ13" s="492"/>
      <c r="AK13" s="492">
        <f t="shared" ref="AK13" si="91">SUM(AK25,AK52)</f>
        <v>21666.666666666668</v>
      </c>
      <c r="AL13" s="492"/>
      <c r="AM13" s="492">
        <f t="shared" ref="AM13" si="92">SUM(AM25,AM52)</f>
        <v>21666.666666666668</v>
      </c>
      <c r="AN13" s="492"/>
      <c r="AO13" s="492">
        <f t="shared" ref="AO13" si="93">SUM(AO25,AO52)</f>
        <v>21666.666666666668</v>
      </c>
      <c r="AP13" s="492"/>
      <c r="AQ13" s="492">
        <f t="shared" ref="AQ13" si="94">SUM(AQ25,AQ52)</f>
        <v>21666.666666666668</v>
      </c>
      <c r="AR13" s="492"/>
      <c r="AS13" s="492">
        <f t="shared" ref="AS13" si="95">SUM(AS25,AS52)</f>
        <v>21666.666666666668</v>
      </c>
      <c r="AT13" s="492"/>
      <c r="AU13" s="492">
        <f t="shared" ref="AU13" si="96">SUM(AU25,AU52)</f>
        <v>21666.666666666668</v>
      </c>
      <c r="AV13" s="492"/>
      <c r="AW13" s="492">
        <f t="shared" ref="AW13" si="97">SUM(AW25,AW52)</f>
        <v>21666.666666666668</v>
      </c>
      <c r="AX13" s="492"/>
      <c r="AY13" s="492">
        <f t="shared" ref="AY13" si="98">SUM(AY25,AY52)</f>
        <v>21666.666666666668</v>
      </c>
      <c r="AZ13" s="492"/>
      <c r="BA13" s="492">
        <f t="shared" ref="BA13" si="99">SUM(BA25,BA52)</f>
        <v>21666.666666666668</v>
      </c>
      <c r="BB13" s="492"/>
      <c r="BC13" s="492">
        <f t="shared" ref="BC13" si="100">SUM(BC25,BC52)</f>
        <v>21666.666666666668</v>
      </c>
      <c r="BD13" s="492"/>
      <c r="BE13" s="492">
        <f t="shared" ref="BE13" si="101">SUM(BE25,BE52)</f>
        <v>21666.666666666668</v>
      </c>
      <c r="BF13" s="492"/>
      <c r="BG13" s="492">
        <f t="shared" ref="BG13" si="102">SUM(BG25,BG52)</f>
        <v>21666.666666666668</v>
      </c>
      <c r="BH13" s="492"/>
      <c r="BI13" s="492">
        <f t="shared" ref="BI13" si="103">SUM(BI25,BI52)</f>
        <v>21666.666666666668</v>
      </c>
      <c r="BJ13" s="492"/>
      <c r="BK13" s="492">
        <f t="shared" ref="BK13" si="104">SUM(BK25,BK52)</f>
        <v>21666.666666666668</v>
      </c>
      <c r="BL13" s="492"/>
      <c r="BM13" s="492">
        <f t="shared" ref="BM13" si="105">SUM(BM25,BM52)</f>
        <v>21666.666666666668</v>
      </c>
      <c r="BN13" s="492"/>
      <c r="BO13" s="492">
        <f t="shared" ref="BO13" si="106">SUM(BO25,BO52)</f>
        <v>21666.666666666668</v>
      </c>
      <c r="BP13" s="492"/>
      <c r="BQ13" s="492">
        <f t="shared" ref="BQ13" si="107">SUM(BQ25,BQ52)</f>
        <v>21666.666666666668</v>
      </c>
      <c r="BR13" s="492"/>
      <c r="BS13" s="492">
        <f t="shared" ref="BS13" si="108">SUM(BS25,BS52)</f>
        <v>21666.666666666668</v>
      </c>
      <c r="BT13" s="492"/>
      <c r="BU13" s="492">
        <f t="shared" ref="BU13" si="109">SUM(BU25,BU52)</f>
        <v>21666.666666666668</v>
      </c>
      <c r="BV13" s="492"/>
      <c r="BW13" s="492">
        <f t="shared" ref="BW13" si="110">SUM(BW25,BW52)</f>
        <v>15000</v>
      </c>
      <c r="BX13" s="492"/>
      <c r="BY13" s="492">
        <f t="shared" ref="BY13" si="111">SUM(BY25,BY52)</f>
        <v>8333.3333333333321</v>
      </c>
      <c r="BZ13" s="492"/>
      <c r="CA13" s="492">
        <f t="shared" ref="CA13" si="112">SUM(CA25,CA52)</f>
        <v>5000</v>
      </c>
      <c r="CB13" s="492"/>
      <c r="CC13" s="492">
        <f t="shared" ref="CC13" si="113">SUM(CC25,CC52)</f>
        <v>5000</v>
      </c>
      <c r="CD13" s="495"/>
    </row>
    <row r="14" spans="1:82" x14ac:dyDescent="0.25">
      <c r="A14" s="360"/>
      <c r="B14" s="361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362"/>
      <c r="AT14" s="362"/>
      <c r="AU14" s="362"/>
      <c r="AV14" s="362"/>
      <c r="AW14" s="362"/>
      <c r="AX14" s="362"/>
      <c r="AY14" s="362"/>
      <c r="AZ14" s="362"/>
      <c r="BA14" s="362"/>
      <c r="BB14" s="362"/>
      <c r="BC14" s="362"/>
      <c r="BD14" s="362"/>
      <c r="BE14" s="362"/>
      <c r="BF14" s="362"/>
      <c r="BG14" s="362"/>
      <c r="BH14" s="362"/>
      <c r="BI14" s="362"/>
      <c r="BJ14" s="362"/>
      <c r="BK14" s="362"/>
      <c r="BL14" s="362"/>
      <c r="BM14" s="362"/>
      <c r="BN14" s="362"/>
      <c r="BO14" s="362"/>
      <c r="BP14" s="362"/>
      <c r="BQ14" s="362"/>
      <c r="BR14" s="362"/>
      <c r="BS14" s="362"/>
      <c r="BT14" s="362"/>
      <c r="BU14" s="362"/>
      <c r="BV14" s="362"/>
      <c r="BW14" s="362"/>
      <c r="BX14" s="362"/>
      <c r="BY14" s="362"/>
      <c r="BZ14" s="362"/>
      <c r="CA14" s="362"/>
      <c r="CB14" s="362"/>
      <c r="CC14" s="362"/>
      <c r="CD14" s="363"/>
    </row>
    <row r="15" spans="1:82" x14ac:dyDescent="0.25">
      <c r="A15" s="360"/>
      <c r="B15" s="358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1"/>
    </row>
    <row r="16" spans="1:82" x14ac:dyDescent="0.25">
      <c r="A16" s="364" t="s">
        <v>78</v>
      </c>
      <c r="B16" s="244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344"/>
    </row>
    <row r="17" spans="1:82" x14ac:dyDescent="0.25">
      <c r="A17" s="360" t="s">
        <v>79</v>
      </c>
      <c r="B17" s="244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45"/>
      <c r="BS17" s="245"/>
      <c r="BT17" s="245"/>
      <c r="BU17" s="245"/>
      <c r="BV17" s="245"/>
      <c r="BW17" s="245"/>
      <c r="BX17" s="245"/>
      <c r="BY17" s="245"/>
      <c r="BZ17" s="245"/>
      <c r="CA17" s="245"/>
      <c r="CB17" s="245"/>
      <c r="CC17" s="245"/>
      <c r="CD17" s="344"/>
    </row>
    <row r="18" spans="1:82" ht="38.25" x14ac:dyDescent="0.25">
      <c r="A18" s="350" t="s">
        <v>54</v>
      </c>
      <c r="B18" s="351" t="s">
        <v>55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344"/>
    </row>
    <row r="19" spans="1:82" x14ac:dyDescent="0.25">
      <c r="A19" s="355">
        <v>1</v>
      </c>
      <c r="B19" s="356">
        <v>4</v>
      </c>
      <c r="C19" s="245">
        <f>SUM($C4:C4)/$B19</f>
        <v>3750</v>
      </c>
      <c r="D19" s="245"/>
      <c r="E19" s="245">
        <f>SUM($C4:E4)/$B19</f>
        <v>3750</v>
      </c>
      <c r="F19" s="245"/>
      <c r="G19" s="245">
        <f>SUM($C4:G4)/$B19</f>
        <v>3750</v>
      </c>
      <c r="H19" s="245"/>
      <c r="I19" s="245">
        <f>SUM($C4:I4)/$B19</f>
        <v>3750</v>
      </c>
      <c r="J19" s="245"/>
      <c r="K19" s="245">
        <f>SUM(E4:K4)/$B19</f>
        <v>2500</v>
      </c>
      <c r="L19" s="245"/>
      <c r="M19" s="245">
        <f t="shared" ref="M19" si="114">SUM(G4:M4)/$B19</f>
        <v>2500</v>
      </c>
      <c r="N19" s="245"/>
      <c r="O19" s="245">
        <f t="shared" ref="O19" si="115">SUM(I4:O4)/$B19</f>
        <v>2500</v>
      </c>
      <c r="P19" s="245"/>
      <c r="Q19" s="245">
        <f t="shared" ref="Q19" si="116">SUM(K4:Q4)/$B19</f>
        <v>2500</v>
      </c>
      <c r="R19" s="245"/>
      <c r="S19" s="245">
        <f t="shared" ref="S19" si="117">SUM(M4:S4)/$B19</f>
        <v>0</v>
      </c>
      <c r="T19" s="245"/>
      <c r="U19" s="245">
        <f t="shared" ref="U19" si="118">SUM(O4:U4)/$B19</f>
        <v>0</v>
      </c>
      <c r="V19" s="245"/>
      <c r="W19" s="245">
        <f t="shared" ref="W19" si="119">SUM(Q4:W4)/$B19</f>
        <v>0</v>
      </c>
      <c r="X19" s="245"/>
      <c r="Y19" s="245">
        <f t="shared" ref="Y19" si="120">SUM(S4:Y4)/$B19</f>
        <v>0</v>
      </c>
      <c r="Z19" s="245"/>
      <c r="AA19" s="245">
        <f t="shared" ref="AA19" si="121">SUM(U4:AA4)/$B19</f>
        <v>0</v>
      </c>
      <c r="AB19" s="245"/>
      <c r="AC19" s="245">
        <f t="shared" ref="AC19" si="122">SUM(W4:AC4)/$B19</f>
        <v>0</v>
      </c>
      <c r="AD19" s="245"/>
      <c r="AE19" s="245">
        <f t="shared" ref="AE19" si="123">SUM(Y4:AE4)/$B19</f>
        <v>0</v>
      </c>
      <c r="AF19" s="245"/>
      <c r="AG19" s="245">
        <f t="shared" ref="AG19" si="124">SUM(AA4:AG4)/$B19</f>
        <v>0</v>
      </c>
      <c r="AH19" s="245"/>
      <c r="AI19" s="245">
        <f t="shared" ref="AI19" si="125">SUM(AC4:AI4)/$B19</f>
        <v>0</v>
      </c>
      <c r="AJ19" s="245"/>
      <c r="AK19" s="245">
        <f t="shared" ref="AK19" si="126">SUM(AE4:AK4)/$B19</f>
        <v>0</v>
      </c>
      <c r="AL19" s="245"/>
      <c r="AM19" s="245">
        <f t="shared" ref="AM19" si="127">SUM(AG4:AM4)/$B19</f>
        <v>0</v>
      </c>
      <c r="AN19" s="245"/>
      <c r="AO19" s="245">
        <f t="shared" ref="AO19" si="128">SUM(AI4:AO4)/$B19</f>
        <v>0</v>
      </c>
      <c r="AP19" s="245"/>
      <c r="AQ19" s="245">
        <f t="shared" ref="AQ19" si="129">SUM(AK4:AQ4)/$B19</f>
        <v>0</v>
      </c>
      <c r="AR19" s="245"/>
      <c r="AS19" s="245">
        <f t="shared" ref="AS19" si="130">SUM(AM4:AS4)/$B19</f>
        <v>0</v>
      </c>
      <c r="AT19" s="245"/>
      <c r="AU19" s="245">
        <f t="shared" ref="AU19" si="131">SUM(AO4:AU4)/$B19</f>
        <v>0</v>
      </c>
      <c r="AV19" s="245"/>
      <c r="AW19" s="245">
        <f t="shared" ref="AW19" si="132">SUM(AQ4:AW4)/$B19</f>
        <v>0</v>
      </c>
      <c r="AX19" s="245"/>
      <c r="AY19" s="245">
        <f t="shared" ref="AY19" si="133">SUM(AS4:AY4)/$B19</f>
        <v>0</v>
      </c>
      <c r="AZ19" s="245"/>
      <c r="BA19" s="245">
        <f t="shared" ref="BA19" si="134">SUM(AU4:BA4)/$B19</f>
        <v>0</v>
      </c>
      <c r="BB19" s="245"/>
      <c r="BC19" s="245">
        <f t="shared" ref="BC19" si="135">SUM(AW4:BC4)/$B19</f>
        <v>0</v>
      </c>
      <c r="BD19" s="245"/>
      <c r="BE19" s="245">
        <f t="shared" ref="BE19" si="136">SUM(AY4:BE4)/$B19</f>
        <v>0</v>
      </c>
      <c r="BF19" s="245"/>
      <c r="BG19" s="245">
        <f t="shared" ref="BG19" si="137">SUM(BA4:BG4)/$B19</f>
        <v>0</v>
      </c>
      <c r="BH19" s="245"/>
      <c r="BI19" s="245">
        <f t="shared" ref="BI19" si="138">SUM(BC4:BI4)/$B19</f>
        <v>0</v>
      </c>
      <c r="BJ19" s="245"/>
      <c r="BK19" s="245">
        <f t="shared" ref="BK19" si="139">SUM(BE4:BK4)/$B19</f>
        <v>0</v>
      </c>
      <c r="BL19" s="245"/>
      <c r="BM19" s="245">
        <f t="shared" ref="BM19" si="140">SUM(BG4:BM4)/$B19</f>
        <v>0</v>
      </c>
      <c r="BN19" s="245"/>
      <c r="BO19" s="245">
        <f t="shared" ref="BO19" si="141">SUM(BI4:BO4)/$B19</f>
        <v>0</v>
      </c>
      <c r="BP19" s="245"/>
      <c r="BQ19" s="245">
        <f t="shared" ref="BQ19" si="142">SUM(BK4:BQ4)/$B19</f>
        <v>0</v>
      </c>
      <c r="BR19" s="245"/>
      <c r="BS19" s="245">
        <f t="shared" ref="BS19" si="143">SUM(BM4:BS4)/$B19</f>
        <v>0</v>
      </c>
      <c r="BT19" s="245"/>
      <c r="BU19" s="245">
        <f t="shared" ref="BU19" si="144">SUM(BO4:BU4)/$B19</f>
        <v>0</v>
      </c>
      <c r="BV19" s="245"/>
      <c r="BW19" s="245">
        <f t="shared" ref="BW19" si="145">SUM(BQ4:BW4)/$B19</f>
        <v>0</v>
      </c>
      <c r="BX19" s="245"/>
      <c r="BY19" s="245">
        <f t="shared" ref="BY19" si="146">SUM(BS4:BY4)/$B19</f>
        <v>0</v>
      </c>
      <c r="BZ19" s="245"/>
      <c r="CA19" s="245">
        <f t="shared" ref="CA19" si="147">SUM(BU4:CA4)/$B19</f>
        <v>0</v>
      </c>
      <c r="CB19" s="245"/>
      <c r="CC19" s="245">
        <f t="shared" ref="CC19" si="148">SUM(BW4:CC4)/$B19</f>
        <v>0</v>
      </c>
      <c r="CD19" s="344"/>
    </row>
    <row r="20" spans="1:82" x14ac:dyDescent="0.25">
      <c r="A20" s="355">
        <v>2</v>
      </c>
      <c r="B20" s="356">
        <v>6</v>
      </c>
      <c r="C20" s="245">
        <f>SUM(IF(D5="R",C5))/$B20</f>
        <v>18333.333333333332</v>
      </c>
      <c r="D20" s="245"/>
      <c r="E20" s="245">
        <f>SUM(IF(D5="R",C5),IF(F5="R",E5))/$B20</f>
        <v>18333.333333333332</v>
      </c>
      <c r="F20" s="245"/>
      <c r="G20" s="245">
        <f>SUM(IF(D5="R",C5),IF(F5="R",E5),IF(H5="R",G5))/$B20</f>
        <v>18333.333333333332</v>
      </c>
      <c r="H20" s="245"/>
      <c r="I20" s="245">
        <f>SUM(IF(D5="R",C5),IF(F5="R",E5),IF(H5="R",G5),IF(J5="R",I5))/$B20</f>
        <v>18333.333333333332</v>
      </c>
      <c r="J20" s="245"/>
      <c r="K20" s="245">
        <f>SUM(IF(D5="R",C5),IF(F5="R",E5),IF(H5="R",G5),IF(J5="R",I5),IF(L5="R",K5))/$B20</f>
        <v>20833.333333333332</v>
      </c>
      <c r="L20" s="245"/>
      <c r="M20" s="245">
        <f>SUM(IF(D5="R",C5),IF(F5="R",E5),IF(H5="R",G5),IF(J5="R",I5),IF(L5="R",K5),IF(N5="R",M5))/$B20</f>
        <v>27500</v>
      </c>
      <c r="N20" s="245"/>
      <c r="O20" s="245">
        <f>SUM(IF(F5="R",E5),IF(H5="R",G5),IF(J5="R",I5),IF(L5="R",K5),IF(N5="R",M5),IF(P5="R",O5))/$B20</f>
        <v>15833.333333333334</v>
      </c>
      <c r="P20" s="245"/>
      <c r="Q20" s="245">
        <f>SUM(IF(H5="R",G5),IF(J5="R",I5),IF(L5="R",K5),IF(N5="R",M5),IF(P5="R",O5),IF(R5="R",Q5))/$B20</f>
        <v>19166.666666666668</v>
      </c>
      <c r="R20" s="245"/>
      <c r="S20" s="245">
        <f>SUM(IF(J5="R",I5),IF(L5="R",K5),IF(N5="R",M5),IF(P5="R",O5),IF(R5="R",Q5),IF(T5="R",S5))/$B20</f>
        <v>19166.666666666668</v>
      </c>
      <c r="T20" s="245"/>
      <c r="U20" s="245">
        <f>SUM(IF(L5="R",K5),IF(N5="R",M5),IF(P5="R",O5),IF(R5="R",Q5),IF(T5="R",S5),IF(V5="R",U5))/$B20</f>
        <v>19166.666666666668</v>
      </c>
      <c r="V20" s="245"/>
      <c r="W20" s="245">
        <f>SUM(IF(N5="R",M5),IF(P5="R",O5),IF(R5="R",Q5),IF(T5="R",S5),IF(V5="R",U5),IF(X5="R",W5))/$B20</f>
        <v>16666.666666666668</v>
      </c>
      <c r="X20" s="245"/>
      <c r="Y20" s="245">
        <f>SUM(IF(P5="R",O5),IF(R5="R",Q5),IF(T5="R",S5),IF(V5="R",U5),IF(X5="R",W5),IF(Z5="R",Y5))/$B20</f>
        <v>10000</v>
      </c>
      <c r="Z20" s="245"/>
      <c r="AA20" s="245">
        <f>SUM(IF(R5="R",Q5),IF(T5="R",S5),IF(V5="R",U5),IF(X5="R",W5),IF(Z5="R",Y5),IF(AB5="R",AA5))/$B20</f>
        <v>12500</v>
      </c>
      <c r="AB20" s="245"/>
      <c r="AC20" s="245">
        <f>SUM(IF(T5="R",S5),IF(V5="R",U5),IF(X5="R",W5),IF(Z5="R",Y5),IF(AB5="R",AA5),IF(AD5="R",AC5))/$B20</f>
        <v>15833.333333333334</v>
      </c>
      <c r="AD20" s="245"/>
      <c r="AE20" s="245">
        <f>SUM(IF(V5="R",U5),IF(X5="R",W5),IF(Z5="R",Y5),IF(AB5="R",AA5),IF(AD5="R",AC5),IF(AF5="R",AE5))/$B20</f>
        <v>19166.666666666668</v>
      </c>
      <c r="AF20" s="245"/>
      <c r="AG20" s="245">
        <f>SUM(IF(X5="R",W5),IF(Z5="R",Y5),IF(AB5="R",AA5),IF(AD5="R",AC5),IF(AF5="R",AE5),IF(AH5="R",AG5))/$B20</f>
        <v>19166.666666666668</v>
      </c>
      <c r="AH20" s="245"/>
      <c r="AI20" s="245">
        <f>SUM(IF(Z5="R",Y5),IF(AB5="R",AA5),IF(AD5="R",AC5),IF(AF5="R",AE5),IF(AH5="R",AG5),IF(AJ5="R",AI5))/$B20</f>
        <v>19166.666666666668</v>
      </c>
      <c r="AJ20" s="245"/>
      <c r="AK20" s="245">
        <f>SUM(IF(AB5="R",AA5),IF(AD5="R",AC5),IF(AF5="R",AE5),IF(AH5="R",AG5),IF(AJ5="R",AI5),IF(AL5="R",AK5))/$B20</f>
        <v>19166.666666666668</v>
      </c>
      <c r="AL20" s="245"/>
      <c r="AM20" s="245">
        <f>SUM(IF(AD5="R",AC5),IF(AF5="R",AE5),IF(AH5="R",AG5),IF(AJ5="R",AI5),IF(AL5="R",AK5),IF(AN5="R",AM5))/$B20</f>
        <v>19166.666666666668</v>
      </c>
      <c r="AN20" s="245"/>
      <c r="AO20" s="245">
        <f>SUM(IF(AF5="R",AE5),IF(AH5="R",AG5),IF(AJ5="R",AI5),IF(AL5="R",AK5),IF(AN5="R",AM5),IF(AP5="R",AO5))/$B20</f>
        <v>19166.666666666668</v>
      </c>
      <c r="AP20" s="245"/>
      <c r="AQ20" s="245">
        <f>SUM(IF(AH5="R",AG5),IF(AJ5="R",AI5),IF(AL5="R",AK5),IF(AN5="R",AM5),IF(AP5="R",AO5),IF(AR5="R",AQ5))/$B20</f>
        <v>19166.666666666668</v>
      </c>
      <c r="AR20" s="245"/>
      <c r="AS20" s="245">
        <f>SUM(IF(AJ5="R",AI5),IF(AL5="R",AK5),IF(AN5="R",AM5),IF(AP5="R",AO5),IF(AR5="R",AQ5),IF(AT5="R",AS5))/$B20</f>
        <v>19166.666666666668</v>
      </c>
      <c r="AT20" s="245"/>
      <c r="AU20" s="245">
        <f>SUM(IF(AL5="R",AK5),IF(AN5="R",AM5),IF(AP5="R",AO5),IF(AR5="R",AQ5),IF(AT5="R",AS5),IF(AV5="R",AU5))/$B20</f>
        <v>19166.666666666668</v>
      </c>
      <c r="AV20" s="245"/>
      <c r="AW20" s="245">
        <f>SUM(IF(AN5="R",AM5),IF(AP5="R",AO5),IF(AR5="R",AQ5),IF(AT5="R",AS5),IF(AV5="R",AU5),IF(AX5="R",AW5))/$B20</f>
        <v>19166.666666666668</v>
      </c>
      <c r="AX20" s="245"/>
      <c r="AY20" s="245">
        <f>SUM(IF(AP5="R",AO5),IF(AR5="R",AQ5),IF(AT5="R",AS5),IF(AV5="R",AU5),IF(AX5="R",AW5),IF(AZ5="R",AY5))/$B20</f>
        <v>19166.666666666668</v>
      </c>
      <c r="AZ20" s="245"/>
      <c r="BA20" s="245">
        <f>SUM(IF(AR5="R",AQ5),IF(AT5="R",AS5),IF(AV5="R",AU5),IF(AX5="R",AW5),IF(AZ5="R",AY5),IF(BB5="R",BA5))/$B20</f>
        <v>19166.666666666668</v>
      </c>
      <c r="BB20" s="245"/>
      <c r="BC20" s="245">
        <f>SUM(IF(AT5="R",AS5),IF(AV5="R",AU5),IF(AX5="R",AW5),IF(AZ5="R",AY5),IF(BB5="R",BA5),IF(BD5="R",BC5))/$B20</f>
        <v>19166.666666666668</v>
      </c>
      <c r="BD20" s="245"/>
      <c r="BE20" s="245">
        <f>SUM(IF(AV5="R",AU5),IF(AX5="R",AW5),IF(AZ5="R",AY5),IF(BB5="R",BA5),IF(BD5="R",BC5),IF(BF5="R",BE5))/$B20</f>
        <v>19166.666666666668</v>
      </c>
      <c r="BF20" s="245"/>
      <c r="BG20" s="245">
        <f>SUM(IF(AX5="R",AW5),IF(AZ5="R",AY5),IF(BB5="R",BA5),IF(BD5="R",BC5),IF(BF5="R",BE5),IF(BH5="R",BG5))/$B20</f>
        <v>19166.666666666668</v>
      </c>
      <c r="BH20" s="245"/>
      <c r="BI20" s="245">
        <f>SUM(IF(AZ5="R",AY5),IF(BB5="R",BA5),IF(BD5="R",BC5),IF(BF5="R",BE5),IF(BH5="R",BG5),IF(BJ5="R",BI5))/$B20</f>
        <v>19166.666666666668</v>
      </c>
      <c r="BJ20" s="245"/>
      <c r="BK20" s="245">
        <f>SUM(IF(BB5="R",BA5),IF(BD5="R",BC5),IF(BF5="R",BE5),IF(BH5="R",BG5),IF(BJ5="R",BI5),IF(BL5="R",BK5))/$B20</f>
        <v>19166.666666666668</v>
      </c>
      <c r="BL20" s="245"/>
      <c r="BM20" s="245">
        <f>SUM(IF(BD5="R",BC5),IF(BF5="R",BE5),IF(BH5="R",BG5),IF(BJ5="R",BI5),IF(BL5="R",BK5),IF(BN5="R",BM5))/$B20</f>
        <v>19166.666666666668</v>
      </c>
      <c r="BN20" s="245"/>
      <c r="BO20" s="245">
        <f>SUM(IF(BF5="R",BE5),IF(BH5="R",BG5),IF(BJ5="R",BI5),IF(BL5="R",BK5),IF(BN5="R",BM5),IF(BP5="R",BO5))/$B20</f>
        <v>19166.666666666668</v>
      </c>
      <c r="BP20" s="245"/>
      <c r="BQ20" s="245">
        <f>SUM(IF(BH5="R",BG5),IF(BJ5="R",BI5),IF(BL5="R",BK5),IF(BN5="R",BM5),IF(BP5="R",BO5),IF(BR5="R",BQ5))/$B20</f>
        <v>19166.666666666668</v>
      </c>
      <c r="BR20" s="245"/>
      <c r="BS20" s="245">
        <f>SUM(IF(BJ5="R",BI5),IF(BL5="R",BK5),IF(BN5="R",BM5),IF(BP5="R",BO5),IF(BR5="R",BQ5),IF(BT5="R",BS5))/$B20</f>
        <v>19166.666666666668</v>
      </c>
      <c r="BT20" s="245"/>
      <c r="BU20" s="245">
        <f>SUM(IF(BL5="R",BK5),IF(BN5="R",BM5),IF(BP5="R",BO5),IF(BR5="R",BQ5),IF(BT5="R",BS5),IF(BV5="R",BU5))/$B20</f>
        <v>19166.666666666668</v>
      </c>
      <c r="BV20" s="245"/>
      <c r="BW20" s="245">
        <f>SUM(IF(BN5="R",BM5),IF(BP5="R",BO5),IF(BR5="R",BQ5),IF(BT5="R",BS5),IF(BV5="R",BU5),IF(BX5="R",BW5))/$B20</f>
        <v>12500</v>
      </c>
      <c r="BX20" s="245"/>
      <c r="BY20" s="245">
        <f>SUM(IF(BP5="R",BO5),IF(BR5="R",BQ5),IF(BT5="R",BS5),IF(BV5="R",BU5),IF(BX5="R",BW5),IF(BZ5="R",BY5))/$B20</f>
        <v>5833.333333333333</v>
      </c>
      <c r="BZ20" s="245"/>
      <c r="CA20" s="245">
        <f>SUM(IF(BR5="R",BQ5),IF(BT5="R",BS5),IF(BV5="R",BU5),IF(BX5="R",BW5),IF(BZ5="R",BY5),IF(CB5="R",CA5))/$B20</f>
        <v>2500</v>
      </c>
      <c r="CB20" s="245"/>
      <c r="CC20" s="245">
        <f>SUM(IF(BT5="R",BS5),IF(BV5="R",BU5),IF(BX5="R",BW5),IF(BZ5="R",BY5),IF(CB5="R",CA5),IF(CD5="R",CC5))/$B20</f>
        <v>2500</v>
      </c>
      <c r="CD20" s="344"/>
    </row>
    <row r="21" spans="1:82" x14ac:dyDescent="0.25">
      <c r="A21" s="355">
        <v>3</v>
      </c>
      <c r="B21" s="356">
        <v>8</v>
      </c>
      <c r="C21" s="245">
        <f>SUM(IF(D6="R",C6))/$B21</f>
        <v>0</v>
      </c>
      <c r="D21" s="245"/>
      <c r="E21" s="245">
        <f>SUM(IF(D6="R",C6),IF(F6="R",E6))/$B21</f>
        <v>0</v>
      </c>
      <c r="F21" s="245"/>
      <c r="G21" s="245">
        <f>SUM(IF(D6="R",C6),IF(F6="R",E6),IF(H6="R",G6))/$B21</f>
        <v>0</v>
      </c>
      <c r="H21" s="245"/>
      <c r="I21" s="245">
        <f>SUM(IF(D6="R",C6),IF(F6="R",E6),IF(H6="R",G6),IF(J6="R",I6))/$B21</f>
        <v>0</v>
      </c>
      <c r="J21" s="245"/>
      <c r="K21" s="245">
        <f>SUM(IF(D6="R",C6),IF(F6="R",E6),IF(H6="R",G6),IF(J6="R",I6),IF(L6="R",K6))/$B21</f>
        <v>0</v>
      </c>
      <c r="L21" s="245"/>
      <c r="M21" s="245">
        <f>SUM(IF(D6="R",C6),IF(F6="R",E6),IF(H6="R",G6),IF(J6="R",I6),IF(L6="R",K6),IF(N6="R",M6))/$B21</f>
        <v>0</v>
      </c>
      <c r="N21" s="245"/>
      <c r="O21" s="245">
        <f>SUM(IF(D6="R",C6),IF(F6="R",E6),IF(H6="R",G6),IF(J6="R",I6),IF(L6="R",K6),IF(N6="R",M6),IF(P6="R",O6))/$B21</f>
        <v>0</v>
      </c>
      <c r="P21" s="245"/>
      <c r="Q21" s="245">
        <f>SUM(IF(D6="R",C6),IF(F6="R",E6),IF(H6="R",G6),IF(J6="R",I6),IF(L6="R",K6),IF(N6="R",M6),IF(P6="R",O6),IF(R6="R",Q6))/$B21</f>
        <v>0</v>
      </c>
      <c r="R21" s="245"/>
      <c r="S21" s="245">
        <f>SUM(IF(F6="R",E6),IF(H6="R",G6),IF(J6="R",I6),IF(L6="R",K6),IF(N6="R",M6),IF(P6="R",O6),IF(R6="R",Q6),IF(T6="R",S6))/$B21</f>
        <v>0</v>
      </c>
      <c r="T21" s="245"/>
      <c r="U21" s="245">
        <f>SUM(IF(H6="R",G6),IF(J6="R",I6),IF(L6="R",K6),IF(N6="R",M6),IF(P6="R",O6),IF(R6="R",Q6),IF(T6="R",S6),IF(V6="R",U6))/$B21</f>
        <v>0</v>
      </c>
      <c r="V21" s="245"/>
      <c r="W21" s="245">
        <f>SUM(IF(J6="R",I6),IF(L6="R",K6),IF(N6="R",M6),IF(P6="R",O6),IF(R6="R",Q6),IF(T6="R",S6),IF(V6="R",U6),IF(X6="R",W6))/$B21</f>
        <v>0</v>
      </c>
      <c r="X21" s="245"/>
      <c r="Y21" s="245">
        <f>SUM(IF(L6="R",K6),IF(N6="R",M6),IF(P6="R",O6),IF(R6="R",Q6),IF(T6="R",S6),IF(V6="R",U6),IF(X6="R",W6),IF(Z6="R",Y6))/$B21</f>
        <v>0</v>
      </c>
      <c r="Z21" s="245"/>
      <c r="AA21" s="245">
        <f>SUM(IF(N6="R",M6),IF(P6="R",O6),IF(R6="R",Q6),IF(T6="R",S6),IF(V6="R",U6),IF(X6="R",W6),IF(Z6="R",Y6),IF(AB6="R",AA6))/$B21</f>
        <v>0</v>
      </c>
      <c r="AB21" s="245"/>
      <c r="AC21" s="245">
        <f>SUM(IF(P6="R",O6),IF(R6="R",Q6),IF(T6="R",S6),IF(V6="R",U6),IF(X6="R",W6),IF(Z6="R",Y6),IF(AB6="R",AA6),IF(AD6="R",AC6))/$B21</f>
        <v>0</v>
      </c>
      <c r="AD21" s="245"/>
      <c r="AE21" s="245">
        <f>SUM(IF(R6="R",Q6),IF(T6="R",S6),IF(V6="R",U6),IF(X6="R",W6),IF(Z6="R",Y6),IF(AB6="R",AA6),IF(AD6="R",AC6),IF(AF6="R",AE6))/$B21</f>
        <v>0</v>
      </c>
      <c r="AF21" s="245"/>
      <c r="AG21" s="245">
        <f>SUM(IF(T6="R",S6),IF(V6="R",U6),IF(X6="R",W6),IF(Z6="R",Y6),IF(AB6="R",AA6),IF(AD6="R",AC6),IF(AF6="R",AE6),IF(AH6="R",AG6))/$B21</f>
        <v>0</v>
      </c>
      <c r="AH21" s="245"/>
      <c r="AI21" s="245">
        <f>SUM(IF(V6="R",U6),IF(X6="R",W6),IF(Z6="R",Y6),IF(AB6="R",AA6),IF(AD6="R",AC6),IF(AF6="R",AE6),IF(AH6="R",AG6),IF(AJ6="R",AI6))/$B21</f>
        <v>0</v>
      </c>
      <c r="AJ21" s="245"/>
      <c r="AK21" s="245">
        <f>SUM(IF(X6="R",W6),IF(Z6="R",Y6),IF(AB6="R",AA6),IF(AD6="R",AC6),IF(AF6="R",AE6),IF(AH6="R",AG6),IF(AJ6="R",AI6),IF(AL6="R",AK6))/$B21</f>
        <v>0</v>
      </c>
      <c r="AL21" s="245"/>
      <c r="AM21" s="245">
        <f>SUM(IF(Z6="R",Y6),IF(AB6="R",AA6),IF(AD6="R",AC6),IF(AF6="R",AE6),IF(AH6="R",AG6),IF(AJ6="R",AI6),IF(AL6="R",AK6),IF(AN6="R",AM6))/$B21</f>
        <v>0</v>
      </c>
      <c r="AN21" s="245"/>
      <c r="AO21" s="245">
        <f>SUM(IF(AB6="R",AA6),IF(AD6="R",AC6),IF(AF6="R",AE6),IF(AH6="R",AG6),IF(AJ6="R",AI6),IF(AL6="R",AK6),IF(AN6="R",AM6),IF(AP6="R",AO6))/$B21</f>
        <v>0</v>
      </c>
      <c r="AP21" s="245"/>
      <c r="AQ21" s="245">
        <f>SUM(IF(AD6="R",AC6),IF(AF6="R",AE6),IF(AH6="R",AG6),IF(AJ6="R",AI6),IF(AL6="R",AK6),IF(AN6="R",AM6),IF(AP6="R",AO6),IF(AR6="R",AQ6))/$B21</f>
        <v>0</v>
      </c>
      <c r="AR21" s="245"/>
      <c r="AS21" s="245">
        <f>SUM(IF(AF6="R",AE6),IF(AH6="R",AG6),IF(AJ6="R",AI6),IF(AL6="R",AK6),IF(AN6="R",AM6),IF(AP6="R",AO6),IF(AR6="R",AQ6),IF(AT6="R",AS6))/$B21</f>
        <v>0</v>
      </c>
      <c r="AT21" s="245"/>
      <c r="AU21" s="245">
        <f>SUM(IF(AH6="R",AG6),IF(AJ6="R",AI6),IF(AL6="R",AK6),IF(AN6="R",AM6),IF(AP6="R",AO6),IF(AR6="R",AQ6),IF(AT6="R",AS6),IF(AV6="R",AU6))/$B21</f>
        <v>0</v>
      </c>
      <c r="AV21" s="245"/>
      <c r="AW21" s="245">
        <f>SUM(IF(AJ6="R",AI6),IF(AL6="R",AK6),IF(AN6="R",AM6),IF(AP6="R",AO6),IF(AR6="R",AQ6),IF(AT6="R",AS6),IF(AV6="R",AU6),IF(AX6="R",AW6))/$B21</f>
        <v>0</v>
      </c>
      <c r="AX21" s="245"/>
      <c r="AY21" s="245">
        <f>SUM(IF(AL6="R",AK6),IF(AN6="R",AM6),IF(AP6="R",AO6),IF(AR6="R",AQ6),IF(AT6="R",AS6),IF(AV6="R",AU6),IF(AX6="R",AW6),IF(AZ6="R",AY6))/$B21</f>
        <v>0</v>
      </c>
      <c r="AZ21" s="245"/>
      <c r="BA21" s="245">
        <f>SUM(IF(AN6="R",AM6),IF(AP6="R",AO6),IF(AR6="R",AQ6),IF(AT6="R",AS6),IF(AV6="R",AU6),IF(AX6="R",AW6),IF(AZ6="R",AY6),IF(BB6="R",BA6))/$B21</f>
        <v>0</v>
      </c>
      <c r="BB21" s="245"/>
      <c r="BC21" s="245">
        <f>SUM(IF(AP6="R",AO6),IF(AR6="R",AQ6),IF(AT6="R",AS6),IF(AV6="R",AU6),IF(AX6="R",AW6),IF(AZ6="R",AY6),IF(BB6="R",BA6),IF(BD6="R",BC6))/$B21</f>
        <v>0</v>
      </c>
      <c r="BD21" s="245"/>
      <c r="BE21" s="245">
        <f>SUM(IF(AR6="R",AQ6),IF(AT6="R",AS6),IF(AV6="R",AU6),IF(AX6="R",AW6),IF(AZ6="R",AY6),IF(BB6="R",BA6),IF(BD6="R",BC6),IF(BF6="R",BE6))/$B21</f>
        <v>0</v>
      </c>
      <c r="BF21" s="245"/>
      <c r="BG21" s="245">
        <f>SUM(IF(AT6="R",AS6),IF(AV6="R",AU6),IF(AX6="R",AW6),IF(AZ6="R",AY6),IF(BB6="R",BA6),IF(BD6="R",BC6),IF(BF6="R",BE6),IF(BH6="R",BG6))/$B21</f>
        <v>0</v>
      </c>
      <c r="BH21" s="245"/>
      <c r="BI21" s="245">
        <f>SUM(IF(AV6="R",AU6),IF(AX6="R",AW6),IF(AZ6="R",AY6),IF(BB6="R",BA6),IF(BD6="R",BC6),IF(BF6="R",BE6),IF(BH6="R",BG6),IF(BJ6="R",BI6))/$B21</f>
        <v>0</v>
      </c>
      <c r="BJ21" s="245"/>
      <c r="BK21" s="245">
        <f>SUM(IF(AX6="R",AW6),IF(AZ6="R",AY6),IF(BB6="R",BA6),IF(BD6="R",BC6),IF(BF6="R",BE6),IF(BH6="R",BG6),IF(BJ6="R",BI6),IF(BL6="R",BK6))/$B21</f>
        <v>0</v>
      </c>
      <c r="BL21" s="245"/>
      <c r="BM21" s="245">
        <f>SUM(IF(AZ6="R",AY6),IF(BB6="R",BA6),IF(BD6="R",BC6),IF(BF6="R",BE6),IF(BH6="R",BG6),IF(BJ6="R",BI6),IF(BL6="R",BK6),IF(BN6="R",BM6))/$B21</f>
        <v>0</v>
      </c>
      <c r="BN21" s="245"/>
      <c r="BO21" s="245">
        <f>SUM(IF(BB6="R",BA6),IF(BD6="R",BC6),IF(BF6="R",BE6),IF(BH6="R",BG6),IF(BJ6="R",BI6),IF(BL6="R",BK6),IF(BN6="R",BM6),IF(BP6="R",BO6))/$B21</f>
        <v>0</v>
      </c>
      <c r="BP21" s="245"/>
      <c r="BQ21" s="245">
        <f>SUM(IF(BD6="R",BC6),IF(BF6="R",BE6),IF(BH6="R",BG6),IF(BJ6="R",BI6),IF(BL6="R",BK6),IF(BN6="R",BM6),IF(BP6="R",BO6),IF(BR6="R",BQ6))/$B21</f>
        <v>0</v>
      </c>
      <c r="BR21" s="245"/>
      <c r="BS21" s="245">
        <f>SUM(IF(BF6="R",BE6),IF(BH6="R",BG6),IF(BJ6="R",BI6),IF(BL6="R",BK6),IF(BN6="R",BM6),IF(BP6="R",BO6),IF(BR6="R",BQ6),IF(BT6="R",BS6))/$B21</f>
        <v>0</v>
      </c>
      <c r="BT21" s="245"/>
      <c r="BU21" s="245">
        <f>SUM(IF(BH6="R",BG6),IF(BJ6="R",BI6),IF(BL6="R",BK6),IF(BN6="R",BM6),IF(BP6="R",BO6),IF(BR6="R",BQ6),IF(BT6="R",BS6),IF(BV6="R",BU6))/$B21</f>
        <v>0</v>
      </c>
      <c r="BV21" s="245"/>
      <c r="BW21" s="245">
        <f>SUM(IF(BJ6="R",BI6),IF(BL6="R",BK6),IF(BN6="R",BM6),IF(BP6="R",BO6),IF(BR6="R",BQ6),IF(BT6="R",BS6),IF(BV6="R",BU6),IF(BX6="R",BW6))/$B21</f>
        <v>0</v>
      </c>
      <c r="BX21" s="245"/>
      <c r="BY21" s="245">
        <f>SUM(IF(BL6="R",BK6),IF(BN6="R",BM6),IF(BP6="R",BO6),IF(BR6="R",BQ6),IF(BT6="R",BS6),IF(BV6="R",BU6),IF(BX6="R",BW6),IF(BZ6="R",BY6))/$B21</f>
        <v>0</v>
      </c>
      <c r="BZ21" s="245"/>
      <c r="CA21" s="245">
        <f>SUM(IF(BN6="R",BM6),IF(BP6="R",BO6),IF(BR6="R",BQ6),IF(BT6="R",BS6),IF(BV6="R",BU6),IF(BX6="R",BW6),IF(BZ6="R",BY6),IF(CB6="R",CA6))/$B21</f>
        <v>0</v>
      </c>
      <c r="CB21" s="245"/>
      <c r="CC21" s="245">
        <f>SUM(IF(BP6="R",BO6),IF(BR6="R",BQ6),IF(BT6="R",BS6),IF(BV6="R",BU6),IF(BX6="R",BW6),IF(BZ6="R",BY6),IF(CB6="R",CA6),IF(CD6="R",CC6))/$B21</f>
        <v>0</v>
      </c>
      <c r="CD21" s="344"/>
    </row>
    <row r="22" spans="1:82" x14ac:dyDescent="0.25">
      <c r="A22" s="355">
        <v>4</v>
      </c>
      <c r="B22" s="356">
        <v>12</v>
      </c>
      <c r="C22" s="245">
        <f>SUM($C7:C7)/$B22</f>
        <v>0</v>
      </c>
      <c r="D22" s="245"/>
      <c r="E22" s="245">
        <f>SUM($C7:E7)/$B22</f>
        <v>0</v>
      </c>
      <c r="F22" s="245"/>
      <c r="G22" s="245">
        <f>SUM($C7:G7)/$B22</f>
        <v>0</v>
      </c>
      <c r="H22" s="245"/>
      <c r="I22" s="245">
        <f>SUM($C7:I7)/$B22</f>
        <v>0</v>
      </c>
      <c r="J22" s="245"/>
      <c r="K22" s="245">
        <f>SUM($C7:K7)/$B22</f>
        <v>0</v>
      </c>
      <c r="L22" s="245"/>
      <c r="M22" s="245">
        <f>SUM($C7:M7)/$B22</f>
        <v>0</v>
      </c>
      <c r="N22" s="245"/>
      <c r="O22" s="245">
        <f>SUM($C7:O7)/$B22</f>
        <v>0</v>
      </c>
      <c r="P22" s="245"/>
      <c r="Q22" s="245">
        <f>SUM($C7:Q7)/$B22</f>
        <v>0</v>
      </c>
      <c r="R22" s="245"/>
      <c r="S22" s="245">
        <f>SUM($C7:S7)/$B22</f>
        <v>0</v>
      </c>
      <c r="T22" s="245"/>
      <c r="U22" s="245">
        <f>SUM($C7:U7)/$B22</f>
        <v>0</v>
      </c>
      <c r="V22" s="245"/>
      <c r="W22" s="245">
        <f>SUM($C7:W7)/$B22</f>
        <v>0</v>
      </c>
      <c r="X22" s="245"/>
      <c r="Y22" s="245">
        <f>SUM($C7:Y7)/$B22</f>
        <v>0</v>
      </c>
      <c r="Z22" s="245"/>
      <c r="AA22" s="245">
        <f>SUM(E7:AA7)/$B22</f>
        <v>0</v>
      </c>
      <c r="AB22" s="245"/>
      <c r="AC22" s="245">
        <f>SUM(G7:AC7)/$B22</f>
        <v>0</v>
      </c>
      <c r="AD22" s="245"/>
      <c r="AE22" s="245">
        <f>SUM(I7:AE7)/$B22</f>
        <v>0</v>
      </c>
      <c r="AF22" s="245"/>
      <c r="AG22" s="245">
        <f>SUM(K7:AG7)/$B22</f>
        <v>0</v>
      </c>
      <c r="AH22" s="245"/>
      <c r="AI22" s="245">
        <f>SUM(M7:AI7)/$B22</f>
        <v>0</v>
      </c>
      <c r="AJ22" s="245"/>
      <c r="AK22" s="245">
        <f>SUM(O7:AK7)/$B22</f>
        <v>0</v>
      </c>
      <c r="AL22" s="245"/>
      <c r="AM22" s="245">
        <f>SUM(Q7:AM7)/$B22</f>
        <v>0</v>
      </c>
      <c r="AN22" s="245"/>
      <c r="AO22" s="245">
        <f>SUM(S7:AO7)/$B22</f>
        <v>0</v>
      </c>
      <c r="AP22" s="245"/>
      <c r="AQ22" s="245">
        <f>SUM(U7:AQ7)/$B22</f>
        <v>0</v>
      </c>
      <c r="AR22" s="245"/>
      <c r="AS22" s="245">
        <f>SUM(W7:AS7)/$B22</f>
        <v>0</v>
      </c>
      <c r="AT22" s="245"/>
      <c r="AU22" s="245">
        <f>SUM(Y7:AU7)/$B22</f>
        <v>0</v>
      </c>
      <c r="AV22" s="245"/>
      <c r="AW22" s="245">
        <f>SUM(AA7:AW7)/$B22</f>
        <v>0</v>
      </c>
      <c r="AX22" s="245"/>
      <c r="AY22" s="245">
        <f>SUM(AC7:AY7)/$B22</f>
        <v>0</v>
      </c>
      <c r="AZ22" s="245"/>
      <c r="BA22" s="245">
        <f>SUM(AE7:BA7)/$B22</f>
        <v>0</v>
      </c>
      <c r="BB22" s="245"/>
      <c r="BC22" s="245">
        <f>SUM(AG7:BC7)/$B22</f>
        <v>0</v>
      </c>
      <c r="BD22" s="245"/>
      <c r="BE22" s="245">
        <f>SUM(AI7:BE7)/$B22</f>
        <v>0</v>
      </c>
      <c r="BF22" s="245"/>
      <c r="BG22" s="245">
        <f>SUM(AK7:BG7)/$B22</f>
        <v>0</v>
      </c>
      <c r="BH22" s="245"/>
      <c r="BI22" s="245">
        <f>SUM(AM7:BI7)/$B22</f>
        <v>0</v>
      </c>
      <c r="BJ22" s="245"/>
      <c r="BK22" s="245">
        <f>SUM(AO7:BK7)/$B22</f>
        <v>0</v>
      </c>
      <c r="BL22" s="245"/>
      <c r="BM22" s="245">
        <f>SUM(AQ7:BM7)/$B22</f>
        <v>0</v>
      </c>
      <c r="BN22" s="245"/>
      <c r="BO22" s="245">
        <f>SUM(AS7:BO7)/$B22</f>
        <v>0</v>
      </c>
      <c r="BP22" s="245"/>
      <c r="BQ22" s="245">
        <f>SUM(AU7:BQ7)/$B22</f>
        <v>0</v>
      </c>
      <c r="BR22" s="245"/>
      <c r="BS22" s="245">
        <f>SUM(AW7:BS7)/$B22</f>
        <v>0</v>
      </c>
      <c r="BT22" s="245"/>
      <c r="BU22" s="245">
        <f>SUM(AY7:BU7)/$B22</f>
        <v>0</v>
      </c>
      <c r="BV22" s="245"/>
      <c r="BW22" s="245">
        <f>SUM(BA7:BW7)/$B22</f>
        <v>0</v>
      </c>
      <c r="BX22" s="245"/>
      <c r="BY22" s="245">
        <f>SUM(BC7:BY7)/$B22</f>
        <v>0</v>
      </c>
      <c r="BZ22" s="245"/>
      <c r="CA22" s="245">
        <f>SUM(BE7:CA7)/$B22</f>
        <v>0</v>
      </c>
      <c r="CB22" s="245"/>
      <c r="CC22" s="245">
        <f>SUM(BG7:CC7)/$B22</f>
        <v>0</v>
      </c>
      <c r="CD22" s="344"/>
    </row>
    <row r="23" spans="1:82" x14ac:dyDescent="0.25">
      <c r="A23" s="355">
        <v>5</v>
      </c>
      <c r="B23" s="356">
        <v>20</v>
      </c>
      <c r="C23" s="245">
        <f>SUM($C8:C8)/$B23</f>
        <v>0</v>
      </c>
      <c r="D23" s="245"/>
      <c r="E23" s="245">
        <f>SUM($C8:E8)/$B23</f>
        <v>0</v>
      </c>
      <c r="F23" s="245"/>
      <c r="G23" s="245">
        <f>SUM($C8:G8)/$B23</f>
        <v>0</v>
      </c>
      <c r="H23" s="245"/>
      <c r="I23" s="245">
        <f>SUM($C8:I8)/$B23</f>
        <v>0</v>
      </c>
      <c r="J23" s="245"/>
      <c r="K23" s="245">
        <f>SUM($C8:K8)/$B23</f>
        <v>0</v>
      </c>
      <c r="L23" s="245"/>
      <c r="M23" s="245">
        <f>SUM($C8:M8)/$B23</f>
        <v>0</v>
      </c>
      <c r="N23" s="245"/>
      <c r="O23" s="245">
        <f>SUM($C8:O8)/$B23</f>
        <v>0</v>
      </c>
      <c r="P23" s="245"/>
      <c r="Q23" s="245">
        <f>SUM($C8:Q8)/$B23</f>
        <v>0</v>
      </c>
      <c r="R23" s="245"/>
      <c r="S23" s="245">
        <f>SUM($C8:S8)/$B23</f>
        <v>0</v>
      </c>
      <c r="T23" s="245"/>
      <c r="U23" s="245">
        <f>SUM($C8:U8)/$B23</f>
        <v>0</v>
      </c>
      <c r="V23" s="245"/>
      <c r="W23" s="245">
        <f>SUM($C8:W8)/$B23</f>
        <v>0</v>
      </c>
      <c r="X23" s="245"/>
      <c r="Y23" s="245">
        <f>SUM($C8:Y8)/$B23</f>
        <v>0</v>
      </c>
      <c r="Z23" s="245"/>
      <c r="AA23" s="245">
        <f>SUM($C8:AA8)/$B23</f>
        <v>0</v>
      </c>
      <c r="AB23" s="245"/>
      <c r="AC23" s="245">
        <f>SUM($C8:AC8)/$B23</f>
        <v>0</v>
      </c>
      <c r="AD23" s="245"/>
      <c r="AE23" s="245">
        <f>SUM($C8:AE8)/$B23</f>
        <v>0</v>
      </c>
      <c r="AF23" s="245"/>
      <c r="AG23" s="245">
        <f>SUM($C8:AG8)/$B23</f>
        <v>0</v>
      </c>
      <c r="AH23" s="245"/>
      <c r="AI23" s="245">
        <f>SUM($C8:AI8)/$B23</f>
        <v>0</v>
      </c>
      <c r="AJ23" s="245"/>
      <c r="AK23" s="245">
        <f>SUM($C8:AK8)/$B23</f>
        <v>0</v>
      </c>
      <c r="AL23" s="245"/>
      <c r="AM23" s="245">
        <f>SUM($C8:AM8)/$B23</f>
        <v>0</v>
      </c>
      <c r="AN23" s="245"/>
      <c r="AO23" s="245">
        <f>SUM($C8:AO8)/$B23</f>
        <v>0</v>
      </c>
      <c r="AP23" s="245"/>
      <c r="AQ23" s="245">
        <f>SUM(E8:AQ8)/$B23</f>
        <v>0</v>
      </c>
      <c r="AR23" s="245"/>
      <c r="AS23" s="245">
        <f>SUM(G8:AS8)/$B23</f>
        <v>0</v>
      </c>
      <c r="AT23" s="245"/>
      <c r="AU23" s="245">
        <f>SUM(I8:AU8)/$B23</f>
        <v>0</v>
      </c>
      <c r="AV23" s="245"/>
      <c r="AW23" s="245">
        <f>SUM(K8:AW8)/$B23</f>
        <v>0</v>
      </c>
      <c r="AX23" s="245"/>
      <c r="AY23" s="245">
        <f>SUM(M8:AY8)/$B23</f>
        <v>0</v>
      </c>
      <c r="AZ23" s="245"/>
      <c r="BA23" s="245">
        <f>SUM(O8:BA8)/$B23</f>
        <v>0</v>
      </c>
      <c r="BB23" s="245"/>
      <c r="BC23" s="245">
        <f>SUM(Q8:BC8)/$B23</f>
        <v>0</v>
      </c>
      <c r="BD23" s="245"/>
      <c r="BE23" s="245">
        <f>SUM(S8:BE8)/$B23</f>
        <v>0</v>
      </c>
      <c r="BF23" s="245"/>
      <c r="BG23" s="245">
        <f>SUM(U8:BG8)/$B23</f>
        <v>0</v>
      </c>
      <c r="BH23" s="245"/>
      <c r="BI23" s="245">
        <f>SUM(W8:BI8)/$B23</f>
        <v>0</v>
      </c>
      <c r="BJ23" s="245"/>
      <c r="BK23" s="245">
        <f>SUM(Y8:BK8)/$B23</f>
        <v>0</v>
      </c>
      <c r="BL23" s="245"/>
      <c r="BM23" s="245">
        <f>SUM(AA8:BM8)/$B23</f>
        <v>0</v>
      </c>
      <c r="BN23" s="245"/>
      <c r="BO23" s="245">
        <f>SUM(AC8:BO8)/$B23</f>
        <v>0</v>
      </c>
      <c r="BP23" s="245"/>
      <c r="BQ23" s="245">
        <f>SUM(AE8:BQ8)/$B23</f>
        <v>0</v>
      </c>
      <c r="BR23" s="245"/>
      <c r="BS23" s="245">
        <f>SUM(AG8:BS8)/$B23</f>
        <v>0</v>
      </c>
      <c r="BT23" s="245"/>
      <c r="BU23" s="245">
        <f>SUM(AI8:BU8)/$B23</f>
        <v>0</v>
      </c>
      <c r="BV23" s="245"/>
      <c r="BW23" s="245">
        <f>SUM(AK8:BW8)/$B23</f>
        <v>0</v>
      </c>
      <c r="BX23" s="245"/>
      <c r="BY23" s="245">
        <f>SUM(AM8:BY8)/$B23</f>
        <v>0</v>
      </c>
      <c r="BZ23" s="245"/>
      <c r="CA23" s="245">
        <f>SUM(AO8:CA8)/$B23</f>
        <v>0</v>
      </c>
      <c r="CB23" s="245"/>
      <c r="CC23" s="245">
        <f>SUM(AQ8:CC8)/$B23</f>
        <v>0</v>
      </c>
      <c r="CD23" s="344"/>
    </row>
    <row r="24" spans="1:82" x14ac:dyDescent="0.25">
      <c r="A24" s="355">
        <v>6</v>
      </c>
      <c r="B24" s="356">
        <v>40</v>
      </c>
      <c r="C24" s="245">
        <f>SUM($C9:C9)/$B24</f>
        <v>2500</v>
      </c>
      <c r="D24" s="245"/>
      <c r="E24" s="245">
        <f>SUM($C9:E9)/$B24</f>
        <v>2500</v>
      </c>
      <c r="F24" s="245"/>
      <c r="G24" s="245">
        <f>SUM($C9:G9)/$B24</f>
        <v>2500</v>
      </c>
      <c r="H24" s="245"/>
      <c r="I24" s="245">
        <f>SUM($C9:I9)/$B24</f>
        <v>2500</v>
      </c>
      <c r="J24" s="245"/>
      <c r="K24" s="245">
        <f>SUM($C9:K9)/$B24</f>
        <v>2500</v>
      </c>
      <c r="L24" s="245"/>
      <c r="M24" s="245">
        <f>SUM($C9:M9)/$B24</f>
        <v>2500</v>
      </c>
      <c r="N24" s="245"/>
      <c r="O24" s="245">
        <f>SUM($C9:O9)/$B24</f>
        <v>2500</v>
      </c>
      <c r="P24" s="245"/>
      <c r="Q24" s="245">
        <f>SUM($C9:Q9)/$B24</f>
        <v>2500</v>
      </c>
      <c r="R24" s="245"/>
      <c r="S24" s="245">
        <f>SUM($C9:S9)/$B24</f>
        <v>2500</v>
      </c>
      <c r="T24" s="245"/>
      <c r="U24" s="245">
        <f>SUM($C9:U9)/$B24</f>
        <v>2500</v>
      </c>
      <c r="V24" s="245"/>
      <c r="W24" s="245">
        <f>SUM($C9:W9)/$B24</f>
        <v>2500</v>
      </c>
      <c r="X24" s="245"/>
      <c r="Y24" s="245">
        <f>SUM($C9:Y9)/$B24</f>
        <v>2500</v>
      </c>
      <c r="Z24" s="245"/>
      <c r="AA24" s="245">
        <f>SUM($C9:AA9)/$B24</f>
        <v>2500</v>
      </c>
      <c r="AB24" s="245"/>
      <c r="AC24" s="245">
        <f>SUM($C9:AC9)/$B24</f>
        <v>2500</v>
      </c>
      <c r="AD24" s="245"/>
      <c r="AE24" s="245">
        <f>SUM($C9:AE9)/$B24</f>
        <v>2500</v>
      </c>
      <c r="AF24" s="245"/>
      <c r="AG24" s="245">
        <f>SUM($C9:AG9)/$B24</f>
        <v>2500</v>
      </c>
      <c r="AH24" s="245"/>
      <c r="AI24" s="245">
        <f>SUM($C9:AI9)/$B24</f>
        <v>2500</v>
      </c>
      <c r="AJ24" s="245"/>
      <c r="AK24" s="245">
        <f>SUM($C9:AK9)/$B24</f>
        <v>2500</v>
      </c>
      <c r="AL24" s="245"/>
      <c r="AM24" s="245">
        <f>SUM($C9:AM9)/$B24</f>
        <v>2500</v>
      </c>
      <c r="AN24" s="245"/>
      <c r="AO24" s="245">
        <f>SUM($C9:AO9)/$B24</f>
        <v>2500</v>
      </c>
      <c r="AP24" s="245"/>
      <c r="AQ24" s="245">
        <f>SUM($C9:AQ9)/$B24</f>
        <v>2500</v>
      </c>
      <c r="AR24" s="245"/>
      <c r="AS24" s="245">
        <f>SUM($C9:AS9)/$B24</f>
        <v>2500</v>
      </c>
      <c r="AT24" s="245"/>
      <c r="AU24" s="245">
        <f>SUM($C9:AU9)/$B24</f>
        <v>2500</v>
      </c>
      <c r="AV24" s="245"/>
      <c r="AW24" s="245">
        <f>SUM($C9:AW9)/$B24</f>
        <v>2500</v>
      </c>
      <c r="AX24" s="245"/>
      <c r="AY24" s="245">
        <f>SUM($C9:AY9)/$B24</f>
        <v>2500</v>
      </c>
      <c r="AZ24" s="245"/>
      <c r="BA24" s="245">
        <f>SUM($C9:BA9)/$B24</f>
        <v>2500</v>
      </c>
      <c r="BB24" s="245"/>
      <c r="BC24" s="245">
        <f>SUM($C9:BC9)/$B24</f>
        <v>2500</v>
      </c>
      <c r="BD24" s="245"/>
      <c r="BE24" s="245">
        <f>SUM($C9:BE9)/$B24</f>
        <v>2500</v>
      </c>
      <c r="BF24" s="245"/>
      <c r="BG24" s="245">
        <f>SUM($C9:BG9)/$B24</f>
        <v>2500</v>
      </c>
      <c r="BH24" s="245"/>
      <c r="BI24" s="245">
        <f>SUM($C9:BI9)/$B24</f>
        <v>2500</v>
      </c>
      <c r="BJ24" s="245"/>
      <c r="BK24" s="245">
        <f>SUM($C9:BK9)/$B24</f>
        <v>2500</v>
      </c>
      <c r="BL24" s="245"/>
      <c r="BM24" s="245">
        <f>SUM($C9:BM9)/$B24</f>
        <v>2500</v>
      </c>
      <c r="BN24" s="245"/>
      <c r="BO24" s="245">
        <f>SUM($C9:BO9)/$B24</f>
        <v>2500</v>
      </c>
      <c r="BP24" s="245"/>
      <c r="BQ24" s="245">
        <f>SUM($C9:BQ9)/$B24</f>
        <v>2500</v>
      </c>
      <c r="BR24" s="245"/>
      <c r="BS24" s="245">
        <f>SUM($C9:BS9)/$B24</f>
        <v>2500</v>
      </c>
      <c r="BT24" s="245"/>
      <c r="BU24" s="245">
        <f>SUM($C9:BU9)/$B24</f>
        <v>2500</v>
      </c>
      <c r="BV24" s="245"/>
      <c r="BW24" s="245">
        <f>SUM($C9:BW9)/$B24</f>
        <v>2500</v>
      </c>
      <c r="BX24" s="245"/>
      <c r="BY24" s="245">
        <f>SUM($C9:BY9)/$B24</f>
        <v>2500</v>
      </c>
      <c r="BZ24" s="245"/>
      <c r="CA24" s="245">
        <f>SUM($C9:CA9)/$B24</f>
        <v>2500</v>
      </c>
      <c r="CB24" s="245"/>
      <c r="CC24" s="245">
        <f>SUM($C9:CC9)/$B24</f>
        <v>2500</v>
      </c>
      <c r="CD24" s="344"/>
    </row>
    <row r="25" spans="1:82" x14ac:dyDescent="0.25">
      <c r="A25" s="496" t="s">
        <v>56</v>
      </c>
      <c r="B25" s="497"/>
      <c r="C25" s="365">
        <f>SUM(C19:C24)</f>
        <v>24583.333333333332</v>
      </c>
      <c r="D25" s="365"/>
      <c r="E25" s="365">
        <f t="shared" ref="E25" si="149">SUM(E19:E24)</f>
        <v>24583.333333333332</v>
      </c>
      <c r="F25" s="365"/>
      <c r="G25" s="365">
        <f t="shared" ref="G25" si="150">SUM(G19:G24)</f>
        <v>24583.333333333332</v>
      </c>
      <c r="H25" s="365"/>
      <c r="I25" s="365">
        <f t="shared" ref="I25" si="151">SUM(I19:I24)</f>
        <v>24583.333333333332</v>
      </c>
      <c r="J25" s="365"/>
      <c r="K25" s="365">
        <f t="shared" ref="K25" si="152">SUM(K19:K24)</f>
        <v>25833.333333333332</v>
      </c>
      <c r="L25" s="365"/>
      <c r="M25" s="365">
        <f t="shared" ref="M25" si="153">SUM(M19:M24)</f>
        <v>32500</v>
      </c>
      <c r="N25" s="365"/>
      <c r="O25" s="365">
        <f t="shared" ref="O25" si="154">SUM(O19:O24)</f>
        <v>20833.333333333336</v>
      </c>
      <c r="P25" s="365"/>
      <c r="Q25" s="365">
        <f t="shared" ref="Q25" si="155">SUM(Q19:Q24)</f>
        <v>24166.666666666668</v>
      </c>
      <c r="R25" s="365"/>
      <c r="S25" s="365">
        <f t="shared" ref="S25" si="156">SUM(S19:S24)</f>
        <v>21666.666666666668</v>
      </c>
      <c r="T25" s="365"/>
      <c r="U25" s="365">
        <f t="shared" ref="U25" si="157">SUM(U19:U24)</f>
        <v>21666.666666666668</v>
      </c>
      <c r="V25" s="365"/>
      <c r="W25" s="365">
        <f t="shared" ref="W25" si="158">SUM(W19:W24)</f>
        <v>19166.666666666668</v>
      </c>
      <c r="X25" s="365"/>
      <c r="Y25" s="365">
        <f t="shared" ref="Y25" si="159">SUM(Y19:Y24)</f>
        <v>12500</v>
      </c>
      <c r="Z25" s="365"/>
      <c r="AA25" s="365">
        <f t="shared" ref="AA25" si="160">SUM(AA19:AA24)</f>
        <v>15000</v>
      </c>
      <c r="AB25" s="365"/>
      <c r="AC25" s="365">
        <f t="shared" ref="AC25" si="161">SUM(AC19:AC24)</f>
        <v>18333.333333333336</v>
      </c>
      <c r="AD25" s="365"/>
      <c r="AE25" s="365">
        <f t="shared" ref="AE25" si="162">SUM(AE19:AE24)</f>
        <v>21666.666666666668</v>
      </c>
      <c r="AF25" s="365"/>
      <c r="AG25" s="365">
        <f t="shared" ref="AG25" si="163">SUM(AG19:AG24)</f>
        <v>21666.666666666668</v>
      </c>
      <c r="AH25" s="365"/>
      <c r="AI25" s="365">
        <f t="shared" ref="AI25" si="164">SUM(AI19:AI24)</f>
        <v>21666.666666666668</v>
      </c>
      <c r="AJ25" s="365"/>
      <c r="AK25" s="365">
        <f t="shared" ref="AK25" si="165">SUM(AK19:AK24)</f>
        <v>21666.666666666668</v>
      </c>
      <c r="AL25" s="365"/>
      <c r="AM25" s="365">
        <f t="shared" ref="AM25" si="166">SUM(AM19:AM24)</f>
        <v>21666.666666666668</v>
      </c>
      <c r="AN25" s="365"/>
      <c r="AO25" s="365">
        <f t="shared" ref="AO25" si="167">SUM(AO19:AO24)</f>
        <v>21666.666666666668</v>
      </c>
      <c r="AP25" s="365"/>
      <c r="AQ25" s="365">
        <f t="shared" ref="AQ25" si="168">SUM(AQ19:AQ24)</f>
        <v>21666.666666666668</v>
      </c>
      <c r="AR25" s="365"/>
      <c r="AS25" s="365">
        <f t="shared" ref="AS25" si="169">SUM(AS19:AS24)</f>
        <v>21666.666666666668</v>
      </c>
      <c r="AT25" s="365"/>
      <c r="AU25" s="365">
        <f t="shared" ref="AU25" si="170">SUM(AU19:AU24)</f>
        <v>21666.666666666668</v>
      </c>
      <c r="AV25" s="365"/>
      <c r="AW25" s="365">
        <f t="shared" ref="AW25" si="171">SUM(AW19:AW24)</f>
        <v>21666.666666666668</v>
      </c>
      <c r="AX25" s="365"/>
      <c r="AY25" s="365">
        <f t="shared" ref="AY25" si="172">SUM(AY19:AY24)</f>
        <v>21666.666666666668</v>
      </c>
      <c r="AZ25" s="365"/>
      <c r="BA25" s="365">
        <f t="shared" ref="BA25" si="173">SUM(BA19:BA24)</f>
        <v>21666.666666666668</v>
      </c>
      <c r="BB25" s="365"/>
      <c r="BC25" s="365">
        <f t="shared" ref="BC25" si="174">SUM(BC19:BC24)</f>
        <v>21666.666666666668</v>
      </c>
      <c r="BD25" s="365"/>
      <c r="BE25" s="365">
        <f t="shared" ref="BE25" si="175">SUM(BE19:BE24)</f>
        <v>21666.666666666668</v>
      </c>
      <c r="BF25" s="365"/>
      <c r="BG25" s="365">
        <f t="shared" ref="BG25" si="176">SUM(BG19:BG24)</f>
        <v>21666.666666666668</v>
      </c>
      <c r="BH25" s="365"/>
      <c r="BI25" s="365">
        <f t="shared" ref="BI25" si="177">SUM(BI19:BI24)</f>
        <v>21666.666666666668</v>
      </c>
      <c r="BJ25" s="365"/>
      <c r="BK25" s="365">
        <f t="shared" ref="BK25" si="178">SUM(BK19:BK24)</f>
        <v>21666.666666666668</v>
      </c>
      <c r="BL25" s="365"/>
      <c r="BM25" s="365">
        <f t="shared" ref="BM25" si="179">SUM(BM19:BM24)</f>
        <v>21666.666666666668</v>
      </c>
      <c r="BN25" s="365"/>
      <c r="BO25" s="365">
        <f t="shared" ref="BO25" si="180">SUM(BO19:BO24)</f>
        <v>21666.666666666668</v>
      </c>
      <c r="BP25" s="365"/>
      <c r="BQ25" s="365">
        <f t="shared" ref="BQ25" si="181">SUM(BQ19:BQ24)</f>
        <v>21666.666666666668</v>
      </c>
      <c r="BR25" s="365"/>
      <c r="BS25" s="365">
        <f t="shared" ref="BS25" si="182">SUM(BS19:BS24)</f>
        <v>21666.666666666668</v>
      </c>
      <c r="BT25" s="365"/>
      <c r="BU25" s="365">
        <f t="shared" ref="BU25" si="183">SUM(BU19:BU24)</f>
        <v>21666.666666666668</v>
      </c>
      <c r="BV25" s="365"/>
      <c r="BW25" s="365">
        <f t="shared" ref="BW25" si="184">SUM(BW19:BW24)</f>
        <v>15000</v>
      </c>
      <c r="BX25" s="365"/>
      <c r="BY25" s="365">
        <f t="shared" ref="BY25" si="185">SUM(BY19:BY24)</f>
        <v>8333.3333333333321</v>
      </c>
      <c r="BZ25" s="365"/>
      <c r="CA25" s="365">
        <f t="shared" ref="CA25" si="186">SUM(CA19:CA24)</f>
        <v>5000</v>
      </c>
      <c r="CB25" s="365"/>
      <c r="CC25" s="365">
        <f t="shared" ref="CC25" si="187">SUM(CC19:CC24)</f>
        <v>5000</v>
      </c>
      <c r="CD25" s="366"/>
    </row>
    <row r="26" spans="1:82" x14ac:dyDescent="0.25">
      <c r="A26" s="367"/>
      <c r="B26" s="242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344"/>
    </row>
    <row r="27" spans="1:82" x14ac:dyDescent="0.25">
      <c r="A27" s="368"/>
      <c r="B27" s="243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344"/>
    </row>
    <row r="28" spans="1:82" x14ac:dyDescent="0.25">
      <c r="A28" s="368"/>
      <c r="B28" s="243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45"/>
      <c r="CD28" s="344"/>
    </row>
    <row r="29" spans="1:82" x14ac:dyDescent="0.25">
      <c r="A29" s="369"/>
      <c r="B29" s="244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5"/>
      <c r="BK29" s="245"/>
      <c r="BL29" s="245"/>
      <c r="BM29" s="245"/>
      <c r="BN29" s="245"/>
      <c r="BO29" s="245"/>
      <c r="BP29" s="245"/>
      <c r="BQ29" s="245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344"/>
    </row>
    <row r="30" spans="1:82" x14ac:dyDescent="0.25">
      <c r="A30" s="360" t="s">
        <v>80</v>
      </c>
      <c r="B30" s="244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344"/>
    </row>
    <row r="31" spans="1:82" ht="38.25" x14ac:dyDescent="0.25">
      <c r="A31" s="350" t="s">
        <v>54</v>
      </c>
      <c r="B31" s="351" t="s">
        <v>55</v>
      </c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344"/>
    </row>
    <row r="32" spans="1:82" x14ac:dyDescent="0.25">
      <c r="A32" s="355">
        <v>1</v>
      </c>
      <c r="B32" s="356">
        <v>4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344"/>
    </row>
    <row r="33" spans="1:95" x14ac:dyDescent="0.25">
      <c r="A33" s="355">
        <v>2</v>
      </c>
      <c r="B33" s="356">
        <v>6</v>
      </c>
      <c r="C33" s="245">
        <f>SUM(C34:C39)</f>
        <v>0</v>
      </c>
      <c r="D33" s="245"/>
      <c r="E33" s="245">
        <f t="shared" ref="E33" si="188">SUM(E34:E39)</f>
        <v>0</v>
      </c>
      <c r="F33" s="245"/>
      <c r="G33" s="245">
        <f t="shared" ref="G33" si="189">SUM(G34:G39)</f>
        <v>0</v>
      </c>
      <c r="H33" s="245"/>
      <c r="I33" s="245">
        <f t="shared" ref="I33" si="190">SUM(I34:I39)</f>
        <v>0</v>
      </c>
      <c r="J33" s="245"/>
      <c r="K33" s="245">
        <f t="shared" ref="K33" si="191">SUM(K34:K39)</f>
        <v>0</v>
      </c>
      <c r="L33" s="245"/>
      <c r="M33" s="245">
        <f t="shared" ref="M33" si="192">SUM(M34:M39)</f>
        <v>0</v>
      </c>
      <c r="N33" s="245"/>
      <c r="O33" s="245">
        <f t="shared" ref="O33" si="193">SUM(O34:O39)</f>
        <v>0</v>
      </c>
      <c r="P33" s="245"/>
      <c r="Q33" s="245">
        <f t="shared" ref="Q33" si="194">SUM(Q34:Q39)</f>
        <v>0</v>
      </c>
      <c r="R33" s="245"/>
      <c r="S33" s="245">
        <f t="shared" ref="S33" si="195">SUM(S34:S39)</f>
        <v>0</v>
      </c>
      <c r="T33" s="245"/>
      <c r="U33" s="245">
        <f t="shared" ref="U33" si="196">SUM(U34:U39)</f>
        <v>0</v>
      </c>
      <c r="V33" s="245"/>
      <c r="W33" s="245">
        <f t="shared" ref="W33" si="197">SUM(W34:W39)</f>
        <v>0</v>
      </c>
      <c r="X33" s="245"/>
      <c r="Y33" s="245">
        <f t="shared" ref="Y33" si="198">SUM(Y34:Y39)</f>
        <v>0</v>
      </c>
      <c r="Z33" s="245"/>
      <c r="AA33" s="245">
        <f t="shared" ref="AA33" si="199">SUM(AA34:AA39)</f>
        <v>0</v>
      </c>
      <c r="AB33" s="245"/>
      <c r="AC33" s="245">
        <f t="shared" ref="AC33" si="200">SUM(AC34:AC39)</f>
        <v>0</v>
      </c>
      <c r="AD33" s="245"/>
      <c r="AE33" s="245">
        <f t="shared" ref="AE33" si="201">SUM(AE34:AE39)</f>
        <v>0</v>
      </c>
      <c r="AF33" s="245"/>
      <c r="AG33" s="245">
        <f t="shared" ref="AG33" si="202">SUM(AG34:AG39)</f>
        <v>0</v>
      </c>
      <c r="AH33" s="245"/>
      <c r="AI33" s="245">
        <f t="shared" ref="AI33" si="203">SUM(AI34:AI39)</f>
        <v>0</v>
      </c>
      <c r="AJ33" s="245"/>
      <c r="AK33" s="245">
        <f t="shared" ref="AK33" si="204">SUM(AK34:AK39)</f>
        <v>0</v>
      </c>
      <c r="AL33" s="245"/>
      <c r="AM33" s="245">
        <f t="shared" ref="AM33" si="205">SUM(AM34:AM39)</f>
        <v>0</v>
      </c>
      <c r="AN33" s="245"/>
      <c r="AO33" s="245">
        <f t="shared" ref="AO33" si="206">SUM(AO34:AO39)</f>
        <v>0</v>
      </c>
      <c r="AP33" s="245"/>
      <c r="AQ33" s="245">
        <f t="shared" ref="AQ33" si="207">SUM(AQ34:AQ39)</f>
        <v>0</v>
      </c>
      <c r="AR33" s="245"/>
      <c r="AS33" s="245">
        <f t="shared" ref="AS33" si="208">SUM(AS34:AS39)</f>
        <v>0</v>
      </c>
      <c r="AT33" s="245"/>
      <c r="AU33" s="245">
        <f t="shared" ref="AU33" si="209">SUM(AU34:AU39)</f>
        <v>0</v>
      </c>
      <c r="AV33" s="245"/>
      <c r="AW33" s="245">
        <f t="shared" ref="AW33" si="210">SUM(AW34:AW39)</f>
        <v>0</v>
      </c>
      <c r="AX33" s="245"/>
      <c r="AY33" s="245">
        <f t="shared" ref="AY33" si="211">SUM(AY34:AY39)</f>
        <v>0</v>
      </c>
      <c r="AZ33" s="245"/>
      <c r="BA33" s="245">
        <f t="shared" ref="BA33" si="212">SUM(BA34:BA39)</f>
        <v>0</v>
      </c>
      <c r="BB33" s="245"/>
      <c r="BC33" s="245">
        <f t="shared" ref="BC33" si="213">SUM(BC34:BC39)</f>
        <v>0</v>
      </c>
      <c r="BD33" s="245"/>
      <c r="BE33" s="245">
        <f t="shared" ref="BE33" si="214">SUM(BE34:BE39)</f>
        <v>0</v>
      </c>
      <c r="BF33" s="245"/>
      <c r="BG33" s="245">
        <f t="shared" ref="BG33" si="215">SUM(BG34:BG39)</f>
        <v>0</v>
      </c>
      <c r="BH33" s="245"/>
      <c r="BI33" s="245">
        <f t="shared" ref="BI33" si="216">SUM(BI34:BI39)</f>
        <v>0</v>
      </c>
      <c r="BJ33" s="245"/>
      <c r="BK33" s="245">
        <f t="shared" ref="BK33" si="217">SUM(BK34:BK39)</f>
        <v>0</v>
      </c>
      <c r="BL33" s="245"/>
      <c r="BM33" s="245">
        <f t="shared" ref="BM33" si="218">SUM(BM34:BM39)</f>
        <v>0</v>
      </c>
      <c r="BN33" s="245"/>
      <c r="BO33" s="245">
        <f t="shared" ref="BO33" si="219">SUM(BO34:BO39)</f>
        <v>0</v>
      </c>
      <c r="BP33" s="245"/>
      <c r="BQ33" s="245">
        <f t="shared" ref="BQ33" si="220">SUM(BQ34:BQ39)</f>
        <v>0</v>
      </c>
      <c r="BR33" s="245"/>
      <c r="BS33" s="245">
        <f t="shared" ref="BS33" si="221">SUM(BS34:BS39)</f>
        <v>0</v>
      </c>
      <c r="BT33" s="245"/>
      <c r="BU33" s="245">
        <f t="shared" ref="BU33" si="222">SUM(BU34:BU39)</f>
        <v>0</v>
      </c>
      <c r="BV33" s="245"/>
      <c r="BW33" s="245">
        <f t="shared" ref="BW33" si="223">SUM(BW34:BW39)</f>
        <v>0</v>
      </c>
      <c r="BX33" s="245"/>
      <c r="BY33" s="245">
        <f t="shared" ref="BY33" si="224">SUM(BY34:BY39)</f>
        <v>0</v>
      </c>
      <c r="BZ33" s="245"/>
      <c r="CA33" s="245">
        <f t="shared" ref="CA33" si="225">SUM(CA34:CA39)</f>
        <v>0</v>
      </c>
      <c r="CB33" s="245"/>
      <c r="CC33" s="245">
        <f t="shared" ref="CC33" si="226">SUM(CC34:CC39)</f>
        <v>0</v>
      </c>
      <c r="CD33" s="344"/>
    </row>
    <row r="34" spans="1:95" hidden="1" outlineLevel="1" x14ac:dyDescent="0.25">
      <c r="A34" s="355"/>
      <c r="B34" s="356"/>
      <c r="C34" s="245">
        <f>IF(D$5="Z",C$5/6,0)</f>
        <v>0</v>
      </c>
      <c r="D34" s="245"/>
      <c r="E34" s="245">
        <f>IF(D$5="Z",(2*(C$5-C34))/(7-1),0)</f>
        <v>0</v>
      </c>
      <c r="F34" s="245"/>
      <c r="G34" s="245">
        <f>IF(D$5="Z",(2*(C$5-C34-E34))/(7-2),0)</f>
        <v>0</v>
      </c>
      <c r="H34" s="245"/>
      <c r="I34" s="245">
        <f>IF(D$5="Z",(2*(C$5-C34-E34-G34))/(7-3),0)</f>
        <v>0</v>
      </c>
      <c r="J34" s="245"/>
      <c r="K34" s="245">
        <f>IF(D$5="Z",(2*(C$5-C34-E34-G34-I34))/(7-4),0)</f>
        <v>0</v>
      </c>
      <c r="L34" s="245"/>
      <c r="M34" s="245">
        <f>IF(D$5="Z",(2*(C$5-C34-E34-G34-I34-K34))/(7-5),0)</f>
        <v>0</v>
      </c>
      <c r="N34" s="245"/>
      <c r="O34" s="245">
        <f>IF(P$5="Z",O$5/6,0)</f>
        <v>0</v>
      </c>
      <c r="P34" s="245"/>
      <c r="Q34" s="245">
        <f>IF(P$5="Z",(2*(O$5-O34))/(7-1),0)</f>
        <v>0</v>
      </c>
      <c r="R34" s="245"/>
      <c r="S34" s="245">
        <f>IF(P$5="Z",(2*(O$5-O34-Q34))/(7-2),0)</f>
        <v>0</v>
      </c>
      <c r="T34" s="245"/>
      <c r="U34" s="245">
        <f>IF(P$5="Z",(2*(O$5-O34-Q34-S34))/(7-3),0)</f>
        <v>0</v>
      </c>
      <c r="V34" s="245"/>
      <c r="W34" s="245">
        <f>IF(P$5="Z",(2*(O$5-O34-Q34-S34-U34))/(7-4),0)</f>
        <v>0</v>
      </c>
      <c r="X34" s="245"/>
      <c r="Y34" s="245">
        <f>IF(P$5="Z",(2*(O$5-O34-Q34-S34-U34-W34))/(7-5),0)</f>
        <v>0</v>
      </c>
      <c r="Z34" s="245"/>
      <c r="AA34" s="245">
        <f>IF(AB$5="Z",AA$5/6,0)</f>
        <v>0</v>
      </c>
      <c r="AB34" s="245"/>
      <c r="AC34" s="245">
        <f>IF(AB$5="Z",(2*(AA$5-AA34))/(7-1),0)</f>
        <v>0</v>
      </c>
      <c r="AD34" s="245"/>
      <c r="AE34" s="245">
        <f>IF(AB$5="Z",(2*(AA$5-AA34-AC34))/(7-2),0)</f>
        <v>0</v>
      </c>
      <c r="AF34" s="245"/>
      <c r="AG34" s="245">
        <f>IF(AB$5="Z",(2*(AA$5-AA34-AC34-AE34))/(7-3),0)</f>
        <v>0</v>
      </c>
      <c r="AH34" s="245"/>
      <c r="AI34" s="245">
        <f>IF(AB$5="Z",(2*(AA$5-AA34-AC34-AE34-AG34))/(7-4),0)</f>
        <v>0</v>
      </c>
      <c r="AJ34" s="245"/>
      <c r="AK34" s="245">
        <f>IF(AB$5="Z",(2*(AA$5-AA34-AC34-AE34-AG34-AI34))/(7-5),0)</f>
        <v>0</v>
      </c>
      <c r="AL34" s="245"/>
      <c r="AM34" s="245">
        <f>IF(AN$5="Z",AM$5/6,0)</f>
        <v>0</v>
      </c>
      <c r="AN34" s="245"/>
      <c r="AO34" s="245">
        <f>IF(AN$5="Z",(2*(AM$5-AM34))/(7-1),0)</f>
        <v>0</v>
      </c>
      <c r="AP34" s="245"/>
      <c r="AQ34" s="245">
        <f>IF(AN$5="Z",(2*(AM$5-AM34-AO34))/(7-2),0)</f>
        <v>0</v>
      </c>
      <c r="AR34" s="245"/>
      <c r="AS34" s="245">
        <f>IF(AN$5="Z",(2*(AM$5-AM34-AO34-AQ34))/(7-3),0)</f>
        <v>0</v>
      </c>
      <c r="AT34" s="245"/>
      <c r="AU34" s="245">
        <f>IF(AN$5="Z",(2*(AM$5-AM34-AO34-AQ34-AS34))/(7-4),0)</f>
        <v>0</v>
      </c>
      <c r="AV34" s="245"/>
      <c r="AW34" s="245">
        <f>IF(AN$5="Z",(2*(AM$5-AM34-AO34-AQ34-AS34-AU34))/(7-5),0)</f>
        <v>0</v>
      </c>
      <c r="AX34" s="245"/>
      <c r="AY34" s="245">
        <f>IF(AZ$5="Z",AY$5/6,0)</f>
        <v>0</v>
      </c>
      <c r="AZ34" s="245"/>
      <c r="BA34" s="245">
        <f>IF(AZ$5="Z",(2*(AY$5-AY34))/(7-1),0)</f>
        <v>0</v>
      </c>
      <c r="BB34" s="245"/>
      <c r="BC34" s="245">
        <f>IF(AZ$5="Z",(2*(AY$5-AY34-BA34))/(7-2),0)</f>
        <v>0</v>
      </c>
      <c r="BD34" s="245"/>
      <c r="BE34" s="245">
        <f>IF(AZ$5="Z",(2*(AY$5-AY34-BA34-BC34))/(7-3),0)</f>
        <v>0</v>
      </c>
      <c r="BF34" s="245"/>
      <c r="BG34" s="245">
        <f>IF(AZ$5="Z",(2*(AY$5-AY34-BA34-BC34-BE34))/(7-4),0)</f>
        <v>0</v>
      </c>
      <c r="BH34" s="245"/>
      <c r="BI34" s="245">
        <f>IF(AZ$5="Z",(2*(AY$5-AY34-BA34-BC34-BE34-BG34))/(7-5),0)</f>
        <v>0</v>
      </c>
      <c r="BJ34" s="245"/>
      <c r="BK34" s="245">
        <f>IF(BL$5="Z",BK$5/6,0)</f>
        <v>0</v>
      </c>
      <c r="BL34" s="245"/>
      <c r="BM34" s="245">
        <f>IF(BL$5="Z",(2*(BK$5-BK34))/(7-1),0)</f>
        <v>0</v>
      </c>
      <c r="BN34" s="245"/>
      <c r="BO34" s="245">
        <f>IF(BL$5="Z",(2*(BK$5-BK34-BM34))/(7-2),0)</f>
        <v>0</v>
      </c>
      <c r="BP34" s="245"/>
      <c r="BQ34" s="245">
        <f>IF(BL$5="Z",(2*(BK$5-BK34-BM34-BO34))/(7-3),0)</f>
        <v>0</v>
      </c>
      <c r="BR34" s="245"/>
      <c r="BS34" s="245">
        <f>IF(BL$5="Z",(2*(BK$5-BK34-BM34-BO34-BQ34))/(7-4),0)</f>
        <v>0</v>
      </c>
      <c r="BT34" s="245"/>
      <c r="BU34" s="245">
        <f>IF(BL$5="Z",(2*(BK$5-BK34-BM34-BO34-BQ34-BS34))/(7-5),0)</f>
        <v>0</v>
      </c>
      <c r="BV34" s="245"/>
      <c r="BW34" s="245">
        <f>IF(BX$5="Z",BW$5/6,0)</f>
        <v>0</v>
      </c>
      <c r="BX34" s="245"/>
      <c r="BY34" s="245">
        <f>IF(BX$5="Z",(2*(BW$5-BW34))/(7-1),0)</f>
        <v>0</v>
      </c>
      <c r="BZ34" s="245"/>
      <c r="CA34" s="245">
        <f>IF(BX$5="Z",(2*(BW$5-BW34-BY34))/(7-2),0)</f>
        <v>0</v>
      </c>
      <c r="CB34" s="245"/>
      <c r="CC34" s="245">
        <f>IF(BX$5="Z",(2*(BW$5-BW34-BY34-CA34))/(7-3),0)</f>
        <v>0</v>
      </c>
      <c r="CD34" s="344"/>
      <c r="CE34" s="15">
        <f>IF(BX$5="Z",(2*(BW$5-BW34-BY34-CA34-CC34))/(7-4),0)</f>
        <v>0</v>
      </c>
      <c r="CG34" s="15">
        <f>IF(BX$5="Z",(2*(BW$5-BW34-BY34-CA34-CC34-CE34))/(7-5),0)</f>
        <v>0</v>
      </c>
    </row>
    <row r="35" spans="1:95" hidden="1" outlineLevel="1" x14ac:dyDescent="0.25">
      <c r="A35" s="355"/>
      <c r="B35" s="356"/>
      <c r="C35" s="245"/>
      <c r="D35" s="245"/>
      <c r="E35" s="245">
        <f>IF(F$5="Z",E$5/6,0)</f>
        <v>0</v>
      </c>
      <c r="F35" s="245"/>
      <c r="G35" s="245">
        <f>IF(F$5="Z",(2*(E$5-E35))/(7-1),0)</f>
        <v>0</v>
      </c>
      <c r="H35" s="245"/>
      <c r="I35" s="245">
        <f>IF(F$5="Z",(2*(E$5-E35-G35))/(7-2),0)</f>
        <v>0</v>
      </c>
      <c r="J35" s="245"/>
      <c r="K35" s="245">
        <f>IF(F$5="Z",(2*(E$5-E35-G35-I35))/(7-3),0)</f>
        <v>0</v>
      </c>
      <c r="L35" s="245"/>
      <c r="M35" s="245">
        <f>IF(F$5="Z",(2*(E$5-E35-G35-I35-K35))/(7-4),0)</f>
        <v>0</v>
      </c>
      <c r="N35" s="245"/>
      <c r="O35" s="245">
        <f>IF(F$5="Z",(2*(E$5-E35-G35-I35-K35-M35))/(7-5),0)</f>
        <v>0</v>
      </c>
      <c r="P35" s="245"/>
      <c r="Q35" s="245">
        <f>IF(R$5="Z",Q$5/6,0)</f>
        <v>0</v>
      </c>
      <c r="R35" s="245"/>
      <c r="S35" s="245">
        <f>IF(R$5="Z",(2*(Q$5-Q35))/(7-1),0)</f>
        <v>0</v>
      </c>
      <c r="T35" s="245"/>
      <c r="U35" s="245">
        <f>IF(R$5="Z",(2*(Q$5-Q35-S35))/(7-2),0)</f>
        <v>0</v>
      </c>
      <c r="V35" s="245"/>
      <c r="W35" s="245">
        <f>IF(R$5="Z",(2*(Q$5-Q35-S35-U35))/(7-3),0)</f>
        <v>0</v>
      </c>
      <c r="X35" s="245"/>
      <c r="Y35" s="245">
        <f>IF(R$5="Z",(2*(Q$5-Q35-S35-U35-W35))/(7-4),0)</f>
        <v>0</v>
      </c>
      <c r="Z35" s="245"/>
      <c r="AA35" s="245">
        <f>IF(R$5="Z",(2*(Q$5-Q35-S35-U35-W35-Y35))/(7-5),0)</f>
        <v>0</v>
      </c>
      <c r="AB35" s="245"/>
      <c r="AC35" s="245">
        <f>IF(AD$5="Z",AC$5/6,0)</f>
        <v>0</v>
      </c>
      <c r="AD35" s="245"/>
      <c r="AE35" s="245">
        <f>IF(AD$5="Z",(2*(AC$5-AC35))/(7-1),0)</f>
        <v>0</v>
      </c>
      <c r="AF35" s="245"/>
      <c r="AG35" s="245">
        <f>IF(AD$5="Z",(2*(AC$5-AC35-AE35))/(7-2),0)</f>
        <v>0</v>
      </c>
      <c r="AH35" s="245"/>
      <c r="AI35" s="245">
        <f>IF(AD$5="Z",(2*(AC$5-AC35-AE35-AG35))/(7-3),0)</f>
        <v>0</v>
      </c>
      <c r="AJ35" s="245"/>
      <c r="AK35" s="245">
        <f>IF(AD$5="Z",(2*(AC$5-AC35-AE35-AG35-AI35))/(7-4),0)</f>
        <v>0</v>
      </c>
      <c r="AL35" s="245"/>
      <c r="AM35" s="245">
        <f>IF(AD$5="Z",(2*(AC$5-AC35-AE35-AG35-AI35-AK35))/(7-5),0)</f>
        <v>0</v>
      </c>
      <c r="AN35" s="245"/>
      <c r="AO35" s="245">
        <f>IF(AP$5="Z",AO$5/6,0)</f>
        <v>0</v>
      </c>
      <c r="AP35" s="245"/>
      <c r="AQ35" s="245">
        <f>IF(AP$5="Z",(2*(AO$5-AO35))/(7-1),0)</f>
        <v>0</v>
      </c>
      <c r="AR35" s="245"/>
      <c r="AS35" s="245">
        <f>IF(AP$5="Z",(2*(AO$5-AO35-AQ35))/(7-2),0)</f>
        <v>0</v>
      </c>
      <c r="AT35" s="245"/>
      <c r="AU35" s="245">
        <f>IF(AP$5="Z",(2*(AO$5-AO35-AQ35-AS35))/(7-3),0)</f>
        <v>0</v>
      </c>
      <c r="AV35" s="245"/>
      <c r="AW35" s="245">
        <f>IF(AP$5="Z",(2*(AO$5-AO35-AQ35-AS35-AU35))/(7-4),0)</f>
        <v>0</v>
      </c>
      <c r="AX35" s="245"/>
      <c r="AY35" s="245">
        <f>IF(AP$5="Z",(2*(AO$5-AO35-AQ35-AS35-AU35-AW35))/(7-5),0)</f>
        <v>0</v>
      </c>
      <c r="AZ35" s="245"/>
      <c r="BA35" s="245">
        <f>IF(BB$5="Z",BA$5/6,0)</f>
        <v>0</v>
      </c>
      <c r="BB35" s="245"/>
      <c r="BC35" s="245">
        <f>IF(BB$5="Z",(2*(BA$5-BA35))/(7-1),0)</f>
        <v>0</v>
      </c>
      <c r="BD35" s="245"/>
      <c r="BE35" s="245">
        <f>IF(BB$5="Z",(2*(BA$5-BA35-BC35))/(7-2),0)</f>
        <v>0</v>
      </c>
      <c r="BF35" s="245"/>
      <c r="BG35" s="245">
        <f>IF(BB$5="Z",(2*(BA$5-BA35-BC35-BE35))/(7-3),0)</f>
        <v>0</v>
      </c>
      <c r="BH35" s="245"/>
      <c r="BI35" s="245">
        <f>IF(BB$5="Z",(2*(BA$5-BA35-BC35-BE35-BG35))/(7-4),0)</f>
        <v>0</v>
      </c>
      <c r="BJ35" s="245"/>
      <c r="BK35" s="245">
        <f>IF(BB$5="Z",(2*(BA$5-BA35-BC35-BE35-BG35-BI35))/(7-5),0)</f>
        <v>0</v>
      </c>
      <c r="BL35" s="245"/>
      <c r="BM35" s="245">
        <f>IF(BN$5="Z",BM$5/6,0)</f>
        <v>0</v>
      </c>
      <c r="BN35" s="245"/>
      <c r="BO35" s="245">
        <f>IF(BN$5="Z",(2*(BM$5-BM35))/(7-1),0)</f>
        <v>0</v>
      </c>
      <c r="BP35" s="245"/>
      <c r="BQ35" s="245">
        <f>IF(BN$5="Z",(2*(BM$5-BM35-BO35))/(7-2),0)</f>
        <v>0</v>
      </c>
      <c r="BR35" s="245"/>
      <c r="BS35" s="245">
        <f>IF(BN$5="Z",(2*(BM$5-BM35-BO35-BQ35))/(7-3),0)</f>
        <v>0</v>
      </c>
      <c r="BT35" s="245"/>
      <c r="BU35" s="245">
        <f>IF(BN$5="Z",(2*(BM$5-BM35-BO35-BQ35-BS35))/(7-4),0)</f>
        <v>0</v>
      </c>
      <c r="BV35" s="245"/>
      <c r="BW35" s="245">
        <f>IF(BN$5="Z",(2*(BM$5-BM35-BO35-BQ35-BS35-BU35))/(7-5),0)</f>
        <v>0</v>
      </c>
      <c r="BX35" s="245"/>
      <c r="BY35" s="245">
        <f>IF(BZ$5="Z",BY$5/6,0)</f>
        <v>0</v>
      </c>
      <c r="BZ35" s="245"/>
      <c r="CA35" s="245">
        <f>IF(BZ$5="Z",(2*(BY$5-BY35))/(7-1),0)</f>
        <v>0</v>
      </c>
      <c r="CB35" s="245"/>
      <c r="CC35" s="245">
        <f>IF(BZ$5="Z",(2*(BY$5-BY35-CA35))/(7-2),0)</f>
        <v>0</v>
      </c>
      <c r="CD35" s="344"/>
      <c r="CE35" s="15">
        <f>IF(BZ$5="Z",(2*(BY$5-BY35-CA35-CC35))/(7-3),0)</f>
        <v>0</v>
      </c>
      <c r="CG35" s="15">
        <f>IF(BZ$5="Z",(2*(BY$5-BY35-CA35-CC35-CE35))/(7-4),0)</f>
        <v>0</v>
      </c>
      <c r="CI35" s="15">
        <f>IF(BZ$5="Z",(2*(BY$5-BY35-CA35-CC35-CE35-CG35))/(7-5),0)</f>
        <v>0</v>
      </c>
    </row>
    <row r="36" spans="1:95" hidden="1" outlineLevel="1" x14ac:dyDescent="0.25">
      <c r="A36" s="355"/>
      <c r="B36" s="356"/>
      <c r="C36" s="245"/>
      <c r="D36" s="245"/>
      <c r="E36" s="245"/>
      <c r="F36" s="245"/>
      <c r="G36" s="245">
        <f>IF(H$5="Z",G$5/6,0)</f>
        <v>0</v>
      </c>
      <c r="H36" s="245"/>
      <c r="I36" s="245">
        <f>IF(H$5="Z",(2*(G$5-G36))/(7-1),0)</f>
        <v>0</v>
      </c>
      <c r="J36" s="245"/>
      <c r="K36" s="245">
        <f>IF(H$5="Z",(2*(G$5-G36-I36))/(7-2),0)</f>
        <v>0</v>
      </c>
      <c r="L36" s="245"/>
      <c r="M36" s="245">
        <f>IF(H$5="Z",(2*(G$5-G36-I36-K36))/(7-3),0)</f>
        <v>0</v>
      </c>
      <c r="N36" s="245"/>
      <c r="O36" s="245">
        <f>IF(H$5="Z",(2*(G$5-G36-I36-K36-M36))/(7-4),0)</f>
        <v>0</v>
      </c>
      <c r="P36" s="245"/>
      <c r="Q36" s="245">
        <f>IF(H$5="Z",(2*(G$5-G36-I36-K36-M36-O36))/(7-5),0)</f>
        <v>0</v>
      </c>
      <c r="R36" s="245"/>
      <c r="S36" s="245">
        <f>IF(T$5="Z",S$5/6,0)</f>
        <v>0</v>
      </c>
      <c r="T36" s="245"/>
      <c r="U36" s="245">
        <f>IF(T$5="Z",(2*(S$5-S36))/(7-1),0)</f>
        <v>0</v>
      </c>
      <c r="V36" s="245"/>
      <c r="W36" s="245">
        <f>IF(T$5="Z",(2*(S$5-S36-U36))/(7-2),0)</f>
        <v>0</v>
      </c>
      <c r="X36" s="245"/>
      <c r="Y36" s="245">
        <f>IF(T$5="Z",(2*(S$5-S36-U36-W36))/(7-3),0)</f>
        <v>0</v>
      </c>
      <c r="Z36" s="245"/>
      <c r="AA36" s="245">
        <f>IF(T$5="Z",(2*(S$5-S36-U36-W36-Y36))/(7-4),0)</f>
        <v>0</v>
      </c>
      <c r="AB36" s="245"/>
      <c r="AC36" s="245">
        <f>IF(T$5="Z",(2*(S$5-S36-U36-W36-Y36-AA36))/(7-5),0)</f>
        <v>0</v>
      </c>
      <c r="AD36" s="245"/>
      <c r="AE36" s="245">
        <f>IF(AF$5="Z",AE$5/6,0)</f>
        <v>0</v>
      </c>
      <c r="AF36" s="245"/>
      <c r="AG36" s="245">
        <f>IF(AF$5="Z",(2*(AE$5-AE36))/(7-1),0)</f>
        <v>0</v>
      </c>
      <c r="AH36" s="245"/>
      <c r="AI36" s="245">
        <f>IF(AF$5="Z",(2*(AE$5-AE36-AG36))/(7-2),0)</f>
        <v>0</v>
      </c>
      <c r="AJ36" s="245"/>
      <c r="AK36" s="245">
        <f>IF(AF$5="Z",(2*(AE$5-AE36-AG36-AI36))/(7-3),0)</f>
        <v>0</v>
      </c>
      <c r="AL36" s="245"/>
      <c r="AM36" s="245">
        <f>IF(AF$5="Z",(2*(AE$5-AE36-AG36-AI36-AK36))/(7-4),0)</f>
        <v>0</v>
      </c>
      <c r="AN36" s="245"/>
      <c r="AO36" s="245">
        <f>IF(AF$5="Z",(2*(AE$5-AE36-AG36-AI36-AK36-AM36))/(7-5),0)</f>
        <v>0</v>
      </c>
      <c r="AP36" s="245"/>
      <c r="AQ36" s="245">
        <f>IF(AR$5="Z",AQ$5/6,0)</f>
        <v>0</v>
      </c>
      <c r="AR36" s="245"/>
      <c r="AS36" s="245">
        <f>IF(AR$5="Z",(2*(AQ$5-AQ36))/(7-1),0)</f>
        <v>0</v>
      </c>
      <c r="AT36" s="245"/>
      <c r="AU36" s="245">
        <f>IF(AR$5="Z",(2*(AQ$5-AQ36-AS36))/(7-2),0)</f>
        <v>0</v>
      </c>
      <c r="AV36" s="245"/>
      <c r="AW36" s="245">
        <f>IF(AR$5="Z",(2*(AQ$5-AQ36-AS36-AU36))/(7-3),0)</f>
        <v>0</v>
      </c>
      <c r="AX36" s="245"/>
      <c r="AY36" s="245">
        <f>IF(AR$5="Z",(2*(AQ$5-AQ36-AS36-AU36-AW36))/(7-4),0)</f>
        <v>0</v>
      </c>
      <c r="AZ36" s="245"/>
      <c r="BA36" s="245">
        <f>IF(AR$5="Z",(2*(AQ$5-AQ36-AS36-AU36-AW36-AY36))/(7-5),0)</f>
        <v>0</v>
      </c>
      <c r="BB36" s="245"/>
      <c r="BC36" s="245">
        <f>IF(BD$5="Z",BC$5/6,0)</f>
        <v>0</v>
      </c>
      <c r="BD36" s="245"/>
      <c r="BE36" s="245">
        <f>IF(BD$5="Z",(2*(BC$5-BC36))/(7-1),0)</f>
        <v>0</v>
      </c>
      <c r="BF36" s="245"/>
      <c r="BG36" s="245">
        <f>IF(BD$5="Z",(2*(BC$5-BC36-BE36))/(7-2),0)</f>
        <v>0</v>
      </c>
      <c r="BH36" s="245"/>
      <c r="BI36" s="245">
        <f>IF(BD$5="Z",(2*(BC$5-BC36-BE36-BG36))/(7-3),0)</f>
        <v>0</v>
      </c>
      <c r="BJ36" s="245"/>
      <c r="BK36" s="245">
        <f>IF(BD$5="Z",(2*(BC$5-BC36-BE36-BG36-BI36))/(7-4),0)</f>
        <v>0</v>
      </c>
      <c r="BL36" s="245"/>
      <c r="BM36" s="245">
        <f>IF(BD$5="Z",(2*(BC$5-BC36-BE36-BG36-BI36-BK36))/(7-5),0)</f>
        <v>0</v>
      </c>
      <c r="BN36" s="245"/>
      <c r="BO36" s="245">
        <f>IF(BP$5="Z",BO$5/6,0)</f>
        <v>0</v>
      </c>
      <c r="BP36" s="245"/>
      <c r="BQ36" s="245">
        <f>IF(BP$5="Z",(2*(BO$5-BO36))/(7-1),0)</f>
        <v>0</v>
      </c>
      <c r="BR36" s="245"/>
      <c r="BS36" s="245">
        <f>IF(BP$5="Z",(2*(BO$5-BO36-BQ36))/(7-2),0)</f>
        <v>0</v>
      </c>
      <c r="BT36" s="245"/>
      <c r="BU36" s="245">
        <f>IF(BP$5="Z",(2*(BO$5-BO36-BQ36-BS36))/(7-3),0)</f>
        <v>0</v>
      </c>
      <c r="BV36" s="245"/>
      <c r="BW36" s="245">
        <f>IF(BP$5="Z",(2*(BO$5-BO36-BQ36-BS36-BU36))/(7-4),0)</f>
        <v>0</v>
      </c>
      <c r="BX36" s="245"/>
      <c r="BY36" s="245">
        <f>IF(BP$5="Z",(2*(BO$5-BO36-BQ36-BS36-BU36-BW36))/(7-5),0)</f>
        <v>0</v>
      </c>
      <c r="BZ36" s="245"/>
      <c r="CA36" s="245">
        <f>IF(CB$5="Z",CA$5/6,0)</f>
        <v>0</v>
      </c>
      <c r="CB36" s="245"/>
      <c r="CC36" s="245">
        <f>IF(CB$5="Z",(2*(CA$5-CA36))/(7-1),0)</f>
        <v>0</v>
      </c>
      <c r="CD36" s="344"/>
      <c r="CE36" s="15">
        <f>IF(CB$5="Z",(2*(CA$5-CA36-CC36))/(7-2),0)</f>
        <v>0</v>
      </c>
      <c r="CG36" s="15">
        <f>IF(CB$5="Z",(2*(CA$5-CA36-CC36-CE36))/(7-3),0)</f>
        <v>0</v>
      </c>
      <c r="CI36" s="15">
        <f>IF(CB$5="Z",(2*(CA$5-CA36-CC36-CE36-CG36))/(7-4),0)</f>
        <v>0</v>
      </c>
      <c r="CK36" s="15">
        <f>IF(CB$5="Z",(2*(CA$5-CA36-CC36-CE36-CG36-CI36))/(7-5),0)</f>
        <v>0</v>
      </c>
    </row>
    <row r="37" spans="1:95" hidden="1" outlineLevel="1" x14ac:dyDescent="0.25">
      <c r="A37" s="355"/>
      <c r="B37" s="356"/>
      <c r="C37" s="245"/>
      <c r="D37" s="245"/>
      <c r="E37" s="245"/>
      <c r="F37" s="245"/>
      <c r="G37" s="245"/>
      <c r="H37" s="245"/>
      <c r="I37" s="245">
        <f>IF(J$5="Z",I$5/6,0)</f>
        <v>0</v>
      </c>
      <c r="J37" s="245"/>
      <c r="K37" s="245">
        <f>IF(J$5="Z",(2*(I$5-I37))/(7-1),0)</f>
        <v>0</v>
      </c>
      <c r="L37" s="245"/>
      <c r="M37" s="245">
        <f>IF(J$5="Z",(2*(I$5-I37-K37))/(7-2),0)</f>
        <v>0</v>
      </c>
      <c r="N37" s="245"/>
      <c r="O37" s="245">
        <f>IF(J$5="Z",(2*(I$5-I37-K37-M37))/(7-3),0)</f>
        <v>0</v>
      </c>
      <c r="P37" s="245"/>
      <c r="Q37" s="245">
        <f>IF(J$5="Z",(2*(I$5-I37-K37-M37-O37))/(7-4),0)</f>
        <v>0</v>
      </c>
      <c r="R37" s="245"/>
      <c r="S37" s="245">
        <f>IF(J$5="Z",(2*(I$5-I37-K37-M37-O37-Q37))/(7-5),0)</f>
        <v>0</v>
      </c>
      <c r="T37" s="245"/>
      <c r="U37" s="245">
        <f>IF(V$5="Z",U$5/6,0)</f>
        <v>0</v>
      </c>
      <c r="V37" s="245"/>
      <c r="W37" s="245">
        <f>IF(V$5="Z",(2*(U$5-U37))/(7-1),0)</f>
        <v>0</v>
      </c>
      <c r="X37" s="245"/>
      <c r="Y37" s="245">
        <f>IF(V$5="Z",(2*(U$5-U37-W37))/(7-2),0)</f>
        <v>0</v>
      </c>
      <c r="Z37" s="245"/>
      <c r="AA37" s="245">
        <f>IF(V$5="Z",(2*(U$5-U37-W37-Y37))/(7-3),0)</f>
        <v>0</v>
      </c>
      <c r="AB37" s="245"/>
      <c r="AC37" s="245">
        <f>IF(V$5="Z",(2*(U$5-U37-W37-Y37-AA37))/(7-4),0)</f>
        <v>0</v>
      </c>
      <c r="AD37" s="245"/>
      <c r="AE37" s="245">
        <f>IF(V$5="Z",(2*(U$5-U37-W37-Y37-AA37-AC37))/(7-5),0)</f>
        <v>0</v>
      </c>
      <c r="AF37" s="245"/>
      <c r="AG37" s="245">
        <f>IF(AH$5="Z",AG$5/6,0)</f>
        <v>0</v>
      </c>
      <c r="AH37" s="245"/>
      <c r="AI37" s="245">
        <f>IF(AH$5="Z",(2*(AG$5-AG37))/(7-1),0)</f>
        <v>0</v>
      </c>
      <c r="AJ37" s="245"/>
      <c r="AK37" s="245">
        <f>IF(AH$5="Z",(2*(AG$5-AG37-AI37))/(7-2),0)</f>
        <v>0</v>
      </c>
      <c r="AL37" s="245"/>
      <c r="AM37" s="245">
        <f>IF(AH$5="Z",(2*(AG$5-AG37-AI37-AK37))/(7-3),0)</f>
        <v>0</v>
      </c>
      <c r="AN37" s="245"/>
      <c r="AO37" s="245">
        <f>IF(AH$5="Z",(2*(AG$5-AG37-AI37-AK37-AM37))/(7-4),0)</f>
        <v>0</v>
      </c>
      <c r="AP37" s="245"/>
      <c r="AQ37" s="245">
        <f>IF(AH$5="Z",(2*(AG$5-AG37-AI37-AK37-AM37-AO37))/(7-5),0)</f>
        <v>0</v>
      </c>
      <c r="AR37" s="245"/>
      <c r="AS37" s="245">
        <f>IF(AT$5="Z",AS$5/6,0)</f>
        <v>0</v>
      </c>
      <c r="AT37" s="245"/>
      <c r="AU37" s="245">
        <f>IF(AT$5="Z",(2*(AS$5-AS37))/(7-1),0)</f>
        <v>0</v>
      </c>
      <c r="AV37" s="245"/>
      <c r="AW37" s="245">
        <f>IF(AT$5="Z",(2*(AS$5-AS37-AU37))/(7-2),0)</f>
        <v>0</v>
      </c>
      <c r="AX37" s="245"/>
      <c r="AY37" s="245">
        <f>IF(AT$5="Z",(2*(AS$5-AS37-AU37-AW37))/(7-3),0)</f>
        <v>0</v>
      </c>
      <c r="AZ37" s="245"/>
      <c r="BA37" s="245">
        <f>IF(AT$5="Z",(2*(AS$5-AS37-AU37-AW37-AY37))/(7-4),0)</f>
        <v>0</v>
      </c>
      <c r="BB37" s="245"/>
      <c r="BC37" s="245">
        <f>IF(AT$5="Z",(2*(AS$5-AS37-AU37-AW37-AY37-BA37))/(7-5),0)</f>
        <v>0</v>
      </c>
      <c r="BD37" s="245"/>
      <c r="BE37" s="245">
        <f>IF(BF$5="Z",BE$5/6,0)</f>
        <v>0</v>
      </c>
      <c r="BF37" s="245"/>
      <c r="BG37" s="245">
        <f>IF(BF$5="Z",(2*(BE$5-BE37))/(7-1),0)</f>
        <v>0</v>
      </c>
      <c r="BH37" s="245"/>
      <c r="BI37" s="245">
        <f>IF(BF$5="Z",(2*(BE$5-BE37-BG37))/(7-2),0)</f>
        <v>0</v>
      </c>
      <c r="BJ37" s="245"/>
      <c r="BK37" s="245">
        <f>IF(BF$5="Z",(2*(BE$5-BE37-BG37-BI37))/(7-3),0)</f>
        <v>0</v>
      </c>
      <c r="BL37" s="245"/>
      <c r="BM37" s="245">
        <f>IF(BF$5="Z",(2*(BE$5-BE37-BG37-BI37-BK37))/(7-4),0)</f>
        <v>0</v>
      </c>
      <c r="BN37" s="245"/>
      <c r="BO37" s="245">
        <f>IF(BF$5="Z",(2*(BE$5-BE37-BG37-BI37-BK37-BM37))/(7-5),0)</f>
        <v>0</v>
      </c>
      <c r="BP37" s="245"/>
      <c r="BQ37" s="245">
        <f>IF(BR$5="Z",BQ$5/6,0)</f>
        <v>0</v>
      </c>
      <c r="BR37" s="245"/>
      <c r="BS37" s="245">
        <f>IF(BR$5="Z",(2*(BQ$5-BQ37))/(7-1),0)</f>
        <v>0</v>
      </c>
      <c r="BT37" s="245"/>
      <c r="BU37" s="245">
        <f>IF(BR$5="Z",(2*(BQ$5-BQ37-BS37))/(7-2),0)</f>
        <v>0</v>
      </c>
      <c r="BV37" s="245"/>
      <c r="BW37" s="245">
        <f>IF(BR$5="Z",(2*(BQ$5-BQ37-BS37-BU37))/(7-3),0)</f>
        <v>0</v>
      </c>
      <c r="BX37" s="245"/>
      <c r="BY37" s="245">
        <f>IF(BR$5="Z",(2*(BQ$5-BQ37-BS37-BU37-BW37))/(7-4),0)</f>
        <v>0</v>
      </c>
      <c r="BZ37" s="245"/>
      <c r="CA37" s="245">
        <f>IF(BR$5="Z",(2*(BQ$5-BQ37-BS37-BU37-BW37-BY37))/(7-5),0)</f>
        <v>0</v>
      </c>
      <c r="CB37" s="245"/>
      <c r="CC37" s="245">
        <f>IF(CD$5="Z",CC$5/6,0)</f>
        <v>0</v>
      </c>
      <c r="CD37" s="344"/>
      <c r="CE37" s="15">
        <f>IF(CD$5="Z",(2*(CC$5-CC37))/(7-1),0)</f>
        <v>0</v>
      </c>
      <c r="CG37" s="15">
        <f>IF(CD$5="Z",(2*(CC$5-CC37-CE37))/(7-2),0)</f>
        <v>0</v>
      </c>
      <c r="CI37" s="15">
        <f>IF(CD$5="Z",(2*(CC$5-CC37-CE37-CG37))/(7-3),0)</f>
        <v>0</v>
      </c>
      <c r="CK37" s="15">
        <f>IF(CD$5="Z",(2*(CC$5-CC37-CE37-CG37-CI37))/(7-4),0)</f>
        <v>0</v>
      </c>
      <c r="CM37" s="15">
        <f>IF(CD$5="Z",(2*(CC$5-CC37-CE37-CG37-CI37-CK37))/(7-5),0)</f>
        <v>0</v>
      </c>
    </row>
    <row r="38" spans="1:95" hidden="1" outlineLevel="1" x14ac:dyDescent="0.25">
      <c r="A38" s="355"/>
      <c r="B38" s="356"/>
      <c r="C38" s="245"/>
      <c r="D38" s="245"/>
      <c r="E38" s="245"/>
      <c r="F38" s="245"/>
      <c r="G38" s="245"/>
      <c r="H38" s="245"/>
      <c r="I38" s="245"/>
      <c r="J38" s="245"/>
      <c r="K38" s="245">
        <f>IF(L$5="Z",K$5/6,0)</f>
        <v>0</v>
      </c>
      <c r="L38" s="245"/>
      <c r="M38" s="245">
        <f>IF(L$5="Z",(2*(K$5-K38))/(7-1),0)</f>
        <v>0</v>
      </c>
      <c r="N38" s="245"/>
      <c r="O38" s="245">
        <f>IF(L$5="Z",(2*(K$5-K38-M38))/(7-2),0)</f>
        <v>0</v>
      </c>
      <c r="P38" s="245"/>
      <c r="Q38" s="245">
        <f>IF(L$5="Z",(2*(K$5-K38-M38-O38))/(7-3),0)</f>
        <v>0</v>
      </c>
      <c r="R38" s="245"/>
      <c r="S38" s="245">
        <f>IF(L$5="Z",(2*(K$5-K38-M38-O38-Q38))/(7-4),0)</f>
        <v>0</v>
      </c>
      <c r="T38" s="245"/>
      <c r="U38" s="245">
        <f>IF(L$5="Z",(2*(K$5-K38-M38-O38-Q38-S38))/(7-5),0)</f>
        <v>0</v>
      </c>
      <c r="V38" s="245"/>
      <c r="W38" s="245">
        <f>IF(X$5="Z",W$5/6,0)</f>
        <v>0</v>
      </c>
      <c r="X38" s="245"/>
      <c r="Y38" s="245">
        <f>IF(X$5="Z",(2*(W$5-W38))/(7-1),0)</f>
        <v>0</v>
      </c>
      <c r="Z38" s="245"/>
      <c r="AA38" s="245">
        <f>IF(X$5="Z",(2*(W$5-W38-Y38))/(7-2),0)</f>
        <v>0</v>
      </c>
      <c r="AB38" s="245"/>
      <c r="AC38" s="245">
        <f>IF(X$5="Z",(2*(W$5-W38-Y38-AA38))/(7-3),0)</f>
        <v>0</v>
      </c>
      <c r="AD38" s="245"/>
      <c r="AE38" s="245">
        <f>IF(X$5="Z",(2*(W$5-W38-Y38-AA38-AC38))/(7-4),0)</f>
        <v>0</v>
      </c>
      <c r="AF38" s="245"/>
      <c r="AG38" s="245">
        <f>IF(X$5="Z",(2*(W$5-W38-Y38-AA38-AC38-AE38))/(7-5),0)</f>
        <v>0</v>
      </c>
      <c r="AH38" s="245"/>
      <c r="AI38" s="245">
        <f>IF(AJ$5="Z",AI$5/6,0)</f>
        <v>0</v>
      </c>
      <c r="AJ38" s="245"/>
      <c r="AK38" s="245">
        <f>IF(AJ$5="Z",(2*(AI$5-AI38))/(7-1),0)</f>
        <v>0</v>
      </c>
      <c r="AL38" s="245"/>
      <c r="AM38" s="245">
        <f>IF(AJ$5="Z",(2*(AI$5-AI38-AK38))/(7-2),0)</f>
        <v>0</v>
      </c>
      <c r="AN38" s="245"/>
      <c r="AO38" s="245">
        <f>IF(AJ$5="Z",(2*(AI$5-AI38-AK38-AM38))/(7-3),0)</f>
        <v>0</v>
      </c>
      <c r="AP38" s="245"/>
      <c r="AQ38" s="245">
        <f>IF(AJ$5="Z",(2*(AI$5-AI38-AK38-AM38-AO38))/(7-4),0)</f>
        <v>0</v>
      </c>
      <c r="AR38" s="245"/>
      <c r="AS38" s="245">
        <f>IF(AJ$5="Z",(2*(AI$5-AI38-AK38-AM38-AO38-AQ38))/(7-5),0)</f>
        <v>0</v>
      </c>
      <c r="AT38" s="245"/>
      <c r="AU38" s="245">
        <f>IF(AV$5="Z",AU$5/6,0)</f>
        <v>0</v>
      </c>
      <c r="AV38" s="245"/>
      <c r="AW38" s="245">
        <f>IF(AV$5="Z",(2*(AU$5-AU38))/(7-1),0)</f>
        <v>0</v>
      </c>
      <c r="AX38" s="245"/>
      <c r="AY38" s="245">
        <f>IF(AV$5="Z",(2*(AU$5-AU38-AW38))/(7-2),0)</f>
        <v>0</v>
      </c>
      <c r="AZ38" s="245"/>
      <c r="BA38" s="245">
        <f>IF(AV$5="Z",(2*(AU$5-AU38-AW38-AY38))/(7-3),0)</f>
        <v>0</v>
      </c>
      <c r="BB38" s="245"/>
      <c r="BC38" s="245">
        <f>IF(AV$5="Z",(2*(AU$5-AU38-AW38-AY38-BA38))/(7-4),0)</f>
        <v>0</v>
      </c>
      <c r="BD38" s="245"/>
      <c r="BE38" s="245">
        <f>IF(AV$5="Z",(2*(AU$5-AU38-AW38-AY38-BA38-BC38))/(7-5),0)</f>
        <v>0</v>
      </c>
      <c r="BF38" s="245"/>
      <c r="BG38" s="245">
        <f>IF(BH$5="Z",BG$5/6,0)</f>
        <v>0</v>
      </c>
      <c r="BH38" s="245"/>
      <c r="BI38" s="245">
        <f>IF(BH$5="Z",(2*(BG$5-BG38))/(7-1),0)</f>
        <v>0</v>
      </c>
      <c r="BJ38" s="245"/>
      <c r="BK38" s="245">
        <f>IF(BH$5="Z",(2*(BG$5-BG38-BI38))/(7-2),0)</f>
        <v>0</v>
      </c>
      <c r="BL38" s="245"/>
      <c r="BM38" s="245">
        <f>IF(BH$5="Z",(2*(BG$5-BG38-BI38-BK38))/(7-3),0)</f>
        <v>0</v>
      </c>
      <c r="BN38" s="245"/>
      <c r="BO38" s="245">
        <f>IF(BH$5="Z",(2*(BG$5-BG38-BI38-BK38-BM38))/(7-4),0)</f>
        <v>0</v>
      </c>
      <c r="BP38" s="245"/>
      <c r="BQ38" s="245">
        <f>IF(BH$5="Z",(2*(BG$5-BG38-BI38-BK38-BM38-BO38))/(7-5),0)</f>
        <v>0</v>
      </c>
      <c r="BR38" s="245"/>
      <c r="BS38" s="245">
        <f>IF(BT$5="Z",BS$5/6,0)</f>
        <v>0</v>
      </c>
      <c r="BT38" s="245"/>
      <c r="BU38" s="245">
        <f>IF(BT$5="Z",(2*(BS$5-BS38))/(7-1),0)</f>
        <v>0</v>
      </c>
      <c r="BV38" s="245"/>
      <c r="BW38" s="245">
        <f>IF(BT$5="Z",(2*(BS$5-BS38-BU38))/(7-2),0)</f>
        <v>0</v>
      </c>
      <c r="BX38" s="245"/>
      <c r="BY38" s="245">
        <f>IF(BT$5="Z",(2*(BS$5-BS38-BU38-BW38))/(7-3),0)</f>
        <v>0</v>
      </c>
      <c r="BZ38" s="245"/>
      <c r="CA38" s="245">
        <f>IF(BT$5="Z",(2*(BS$5-BS38-BU38-BW38-BY38))/(7-4),0)</f>
        <v>0</v>
      </c>
      <c r="CB38" s="245"/>
      <c r="CC38" s="245">
        <f>IF(BT$5="Z",(2*(BS$5-BS38-BU38-BW38-BY38-CA38))/(7-5),0)</f>
        <v>0</v>
      </c>
      <c r="CD38" s="344"/>
      <c r="CE38" s="15">
        <f>IF(CF$5="Z",CE$5/6,0)</f>
        <v>0</v>
      </c>
      <c r="CG38" s="15">
        <f>IF(CF$5="Z",(2*(CE$5-CE38))/(7-1),0)</f>
        <v>0</v>
      </c>
      <c r="CI38" s="15">
        <f>IF(CF$5="Z",(2*(CE$5-CE38-CG38))/(7-2),0)</f>
        <v>0</v>
      </c>
      <c r="CK38" s="15">
        <f>IF(CF$5="Z",(2*(CE$5-CE38-CG38-CI38))/(7-3),0)</f>
        <v>0</v>
      </c>
      <c r="CM38" s="15">
        <f>IF(CF$5="Z",(2*(CE$5-CE38-CG38-CI38-CK38))/(7-4),0)</f>
        <v>0</v>
      </c>
      <c r="CO38" s="15">
        <f>IF(CF$5="Z",(2*(CE$5-CE38-CG38-CI38-CK38-CM38))/(7-5),0)</f>
        <v>0</v>
      </c>
    </row>
    <row r="39" spans="1:95" hidden="1" outlineLevel="1" x14ac:dyDescent="0.25">
      <c r="A39" s="355"/>
      <c r="B39" s="356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>
        <f>IF(N$5="Z",M$5/6,0)</f>
        <v>0</v>
      </c>
      <c r="N39" s="245"/>
      <c r="O39" s="245">
        <f>IF(N$5="Z",(2*(M$5-M39))/(7-1),0)</f>
        <v>0</v>
      </c>
      <c r="P39" s="245"/>
      <c r="Q39" s="245">
        <f>IF(N$5="Z",(2*(M$5-M39-O39))/(7-2),0)</f>
        <v>0</v>
      </c>
      <c r="R39" s="245"/>
      <c r="S39" s="245">
        <f>IF(N$5="Z",(2*(M$5-M39-O39-Q39))/(7-3),0)</f>
        <v>0</v>
      </c>
      <c r="T39" s="245"/>
      <c r="U39" s="245">
        <f>IF(N$5="Z",(2*(M$5-M39-O39-Q39-S39))/(7-4),0)</f>
        <v>0</v>
      </c>
      <c r="V39" s="245"/>
      <c r="W39" s="245">
        <f>IF(N$5="Z",(2*(M$5-M39-O39-Q39-S39-U39))/(7-5),0)</f>
        <v>0</v>
      </c>
      <c r="X39" s="245"/>
      <c r="Y39" s="245">
        <f>IF(Z$5="Z",Y$5/6,0)</f>
        <v>0</v>
      </c>
      <c r="Z39" s="245"/>
      <c r="AA39" s="245">
        <f>IF(Z$5="Z",(2*(Y$5-Y39))/(7-1),0)</f>
        <v>0</v>
      </c>
      <c r="AB39" s="245"/>
      <c r="AC39" s="245">
        <f>IF(Z$5="Z",(2*(Y$5-Y39-AA39))/(7-2),0)</f>
        <v>0</v>
      </c>
      <c r="AD39" s="245"/>
      <c r="AE39" s="245">
        <f>IF(Z$5="Z",(2*(Y$5-Y39-AA39-AC39))/(7-3),0)</f>
        <v>0</v>
      </c>
      <c r="AF39" s="245"/>
      <c r="AG39" s="245">
        <f>IF(Z$5="Z",(2*(Y$5-Y39-AA39-AC39-AE39))/(7-4),0)</f>
        <v>0</v>
      </c>
      <c r="AH39" s="245"/>
      <c r="AI39" s="245">
        <f>IF(Z$5="Z",(2*(Y$5-Y39-AA39-AC39-AE39-AG39))/(7-5),0)</f>
        <v>0</v>
      </c>
      <c r="AJ39" s="245"/>
      <c r="AK39" s="245">
        <f>IF(AL$5="Z",AK$5/6,0)</f>
        <v>0</v>
      </c>
      <c r="AL39" s="245"/>
      <c r="AM39" s="245">
        <f>IF(AL$5="Z",(2*(AK$5-AK39))/(7-1),0)</f>
        <v>0</v>
      </c>
      <c r="AN39" s="245"/>
      <c r="AO39" s="245">
        <f>IF(AL$5="Z",(2*(AK$5-AK39-AM39))/(7-2),0)</f>
        <v>0</v>
      </c>
      <c r="AP39" s="245"/>
      <c r="AQ39" s="245">
        <f>IF(AL$5="Z",(2*(AK$5-AK39-AM39-AO39))/(7-3),0)</f>
        <v>0</v>
      </c>
      <c r="AR39" s="245"/>
      <c r="AS39" s="245">
        <f>IF(AL$5="Z",(2*(AK$5-AK39-AM39-AO39-AQ39))/(7-4),0)</f>
        <v>0</v>
      </c>
      <c r="AT39" s="245"/>
      <c r="AU39" s="245">
        <f>IF(AL$5="Z",(2*(AK$5-AK39-AM39-AO39-AQ39-AS39))/(7-5),0)</f>
        <v>0</v>
      </c>
      <c r="AV39" s="245"/>
      <c r="AW39" s="245">
        <f>IF(AX$5="Z",AW$5/6,0)</f>
        <v>0</v>
      </c>
      <c r="AX39" s="245"/>
      <c r="AY39" s="245">
        <f>IF(AX$5="Z",(2*(AW$5-AW39))/(7-1),0)</f>
        <v>0</v>
      </c>
      <c r="AZ39" s="245"/>
      <c r="BA39" s="245">
        <f>IF(AX$5="Z",(2*(AW$5-AW39-AY39))/(7-2),0)</f>
        <v>0</v>
      </c>
      <c r="BB39" s="245"/>
      <c r="BC39" s="245">
        <f>IF(AX$5="Z",(2*(AW$5-AW39-AY39-BA39))/(7-3),0)</f>
        <v>0</v>
      </c>
      <c r="BD39" s="245"/>
      <c r="BE39" s="245">
        <f>IF(AX$5="Z",(2*(AW$5-AW39-AY39-BA39-BC39))/(7-4),0)</f>
        <v>0</v>
      </c>
      <c r="BF39" s="245"/>
      <c r="BG39" s="245">
        <f>IF(AX$5="Z",(2*(AW$5-AW39-AY39-BA39-BC39-BE39))/(7-5),0)</f>
        <v>0</v>
      </c>
      <c r="BH39" s="245"/>
      <c r="BI39" s="245">
        <f>IF(BJ$5="Z",BI$5/6,0)</f>
        <v>0</v>
      </c>
      <c r="BJ39" s="245"/>
      <c r="BK39" s="245">
        <f>IF(BJ$5="Z",(2*(BI$5-BI39))/(7-1),0)</f>
        <v>0</v>
      </c>
      <c r="BL39" s="245"/>
      <c r="BM39" s="245">
        <f>IF(BJ$5="Z",(2*(BI$5-BI39-BK39))/(7-2),0)</f>
        <v>0</v>
      </c>
      <c r="BN39" s="245"/>
      <c r="BO39" s="245">
        <f>IF(BJ$5="Z",(2*(BI$5-BI39-BK39-BM39))/(7-3),0)</f>
        <v>0</v>
      </c>
      <c r="BP39" s="245"/>
      <c r="BQ39" s="245">
        <f>IF(BJ$5="Z",(2*(BI$5-BI39-BK39-BM39-BO39))/(7-4),0)</f>
        <v>0</v>
      </c>
      <c r="BR39" s="245"/>
      <c r="BS39" s="245">
        <f>IF(BJ$5="Z",(2*(BI$5-BI39-BK39-BM39-BO39-BQ39))/(7-5),0)</f>
        <v>0</v>
      </c>
      <c r="BT39" s="245"/>
      <c r="BU39" s="245">
        <f>IF(BV$5="Z",BU$5/6,0)</f>
        <v>0</v>
      </c>
      <c r="BV39" s="245"/>
      <c r="BW39" s="245">
        <f>IF(BV$5="Z",(2*(BU$5-BU39))/(7-1),0)</f>
        <v>0</v>
      </c>
      <c r="BX39" s="245"/>
      <c r="BY39" s="245">
        <f>IF(BV$5="Z",(2*(BU$5-BU39-BW39))/(7-2),0)</f>
        <v>0</v>
      </c>
      <c r="BZ39" s="245"/>
      <c r="CA39" s="245">
        <f>IF(BV$5="Z",(2*(BU$5-BU39-BW39-BY39))/(7-3),0)</f>
        <v>0</v>
      </c>
      <c r="CB39" s="245"/>
      <c r="CC39" s="245">
        <f>IF(BV$5="Z",(2*(BU$5-BU39-BW39-BY39-CA39))/(7-4),0)</f>
        <v>0</v>
      </c>
      <c r="CD39" s="344"/>
      <c r="CE39" s="15">
        <f>IF(BV$5="Z",(2*(BU$5-BU39-BW39-BY39-CA39-CC39))/(7-5),0)</f>
        <v>0</v>
      </c>
      <c r="CG39" s="15">
        <f>IF(CH$5="Z",CG$5/6,0)</f>
        <v>0</v>
      </c>
      <c r="CI39" s="15">
        <f>IF(CH$5="Z",(2*(CG$5-CG39))/(7-1),0)</f>
        <v>0</v>
      </c>
      <c r="CK39" s="15">
        <f>IF(CH$5="Z",(2*(CG$5-CG39-CI39))/(7-2),0)</f>
        <v>0</v>
      </c>
      <c r="CM39" s="15">
        <f>IF(CH$5="Z",(2*(CG$5-CG39-CI39-CK39))/(7-3),0)</f>
        <v>0</v>
      </c>
      <c r="CO39" s="15">
        <f>IF(CH$5="Z",(2*(CG$5-CG39-CI39-CK39-CM39))/(7-4),0)</f>
        <v>0</v>
      </c>
      <c r="CQ39" s="15">
        <f>IF(CH$5="Z",(2*(CG$5-CG39-CI39-CK39-CM39-CO39))/(7-5),0)</f>
        <v>0</v>
      </c>
    </row>
    <row r="40" spans="1:95" collapsed="1" x14ac:dyDescent="0.25">
      <c r="A40" s="355">
        <v>3</v>
      </c>
      <c r="B40" s="356">
        <v>8</v>
      </c>
      <c r="C40" s="245">
        <f>SUM(C41:C48)</f>
        <v>0</v>
      </c>
      <c r="D40" s="245"/>
      <c r="E40" s="245">
        <f t="shared" ref="E40" si="227">SUM(E41:E48)</f>
        <v>0</v>
      </c>
      <c r="F40" s="245"/>
      <c r="G40" s="245">
        <f t="shared" ref="G40" si="228">SUM(G41:G48)</f>
        <v>0</v>
      </c>
      <c r="H40" s="245"/>
      <c r="I40" s="245">
        <f t="shared" ref="I40" si="229">SUM(I41:I48)</f>
        <v>0</v>
      </c>
      <c r="J40" s="245"/>
      <c r="K40" s="245">
        <f t="shared" ref="K40" si="230">SUM(K41:K48)</f>
        <v>0</v>
      </c>
      <c r="L40" s="245"/>
      <c r="M40" s="245">
        <f t="shared" ref="M40" si="231">SUM(M41:M48)</f>
        <v>0</v>
      </c>
      <c r="N40" s="245"/>
      <c r="O40" s="245">
        <f t="shared" ref="O40" si="232">SUM(O41:O48)</f>
        <v>0</v>
      </c>
      <c r="P40" s="245"/>
      <c r="Q40" s="245">
        <f t="shared" ref="Q40" si="233">SUM(Q41:Q48)</f>
        <v>0</v>
      </c>
      <c r="R40" s="245"/>
      <c r="S40" s="245">
        <f t="shared" ref="S40" si="234">SUM(S41:S48)</f>
        <v>0</v>
      </c>
      <c r="T40" s="245"/>
      <c r="U40" s="245">
        <f t="shared" ref="U40" si="235">SUM(U41:U48)</f>
        <v>0</v>
      </c>
      <c r="V40" s="245"/>
      <c r="W40" s="245">
        <f t="shared" ref="W40" si="236">SUM(W41:W48)</f>
        <v>0</v>
      </c>
      <c r="X40" s="245"/>
      <c r="Y40" s="245">
        <f t="shared" ref="Y40" si="237">SUM(Y41:Y48)</f>
        <v>0</v>
      </c>
      <c r="Z40" s="245"/>
      <c r="AA40" s="245">
        <f t="shared" ref="AA40" si="238">SUM(AA41:AA48)</f>
        <v>0</v>
      </c>
      <c r="AB40" s="245"/>
      <c r="AC40" s="245">
        <f t="shared" ref="AC40" si="239">SUM(AC41:AC48)</f>
        <v>0</v>
      </c>
      <c r="AD40" s="245"/>
      <c r="AE40" s="245">
        <f t="shared" ref="AE40" si="240">SUM(AE41:AE48)</f>
        <v>0</v>
      </c>
      <c r="AF40" s="245"/>
      <c r="AG40" s="245">
        <f t="shared" ref="AG40" si="241">SUM(AG41:AG48)</f>
        <v>0</v>
      </c>
      <c r="AH40" s="245"/>
      <c r="AI40" s="245">
        <f t="shared" ref="AI40" si="242">SUM(AI41:AI48)</f>
        <v>0</v>
      </c>
      <c r="AJ40" s="245"/>
      <c r="AK40" s="245">
        <f t="shared" ref="AK40" si="243">SUM(AK41:AK48)</f>
        <v>0</v>
      </c>
      <c r="AL40" s="245"/>
      <c r="AM40" s="245">
        <f t="shared" ref="AM40" si="244">SUM(AM41:AM48)</f>
        <v>0</v>
      </c>
      <c r="AN40" s="245"/>
      <c r="AO40" s="245">
        <f t="shared" ref="AO40" si="245">SUM(AO41:AO48)</f>
        <v>0</v>
      </c>
      <c r="AP40" s="245"/>
      <c r="AQ40" s="245">
        <f t="shared" ref="AQ40" si="246">SUM(AQ41:AQ48)</f>
        <v>0</v>
      </c>
      <c r="AR40" s="245"/>
      <c r="AS40" s="245">
        <f t="shared" ref="AS40" si="247">SUM(AS41:AS48)</f>
        <v>0</v>
      </c>
      <c r="AT40" s="245"/>
      <c r="AU40" s="245">
        <f t="shared" ref="AU40" si="248">SUM(AU41:AU48)</f>
        <v>0</v>
      </c>
      <c r="AV40" s="245"/>
      <c r="AW40" s="245">
        <f t="shared" ref="AW40" si="249">SUM(AW41:AW48)</f>
        <v>0</v>
      </c>
      <c r="AX40" s="245"/>
      <c r="AY40" s="245">
        <f t="shared" ref="AY40" si="250">SUM(AY41:AY48)</f>
        <v>0</v>
      </c>
      <c r="AZ40" s="245"/>
      <c r="BA40" s="245">
        <f t="shared" ref="BA40" si="251">SUM(BA41:BA48)</f>
        <v>0</v>
      </c>
      <c r="BB40" s="245"/>
      <c r="BC40" s="245">
        <f t="shared" ref="BC40" si="252">SUM(BC41:BC48)</f>
        <v>0</v>
      </c>
      <c r="BD40" s="245"/>
      <c r="BE40" s="245">
        <f t="shared" ref="BE40" si="253">SUM(BE41:BE48)</f>
        <v>0</v>
      </c>
      <c r="BF40" s="245"/>
      <c r="BG40" s="245">
        <f t="shared" ref="BG40" si="254">SUM(BG41:BG48)</f>
        <v>0</v>
      </c>
      <c r="BH40" s="245"/>
      <c r="BI40" s="245">
        <f t="shared" ref="BI40" si="255">SUM(BI41:BI48)</f>
        <v>0</v>
      </c>
      <c r="BJ40" s="245"/>
      <c r="BK40" s="245">
        <f t="shared" ref="BK40" si="256">SUM(BK41:BK48)</f>
        <v>0</v>
      </c>
      <c r="BL40" s="245"/>
      <c r="BM40" s="245">
        <f t="shared" ref="BM40" si="257">SUM(BM41:BM48)</f>
        <v>0</v>
      </c>
      <c r="BN40" s="245"/>
      <c r="BO40" s="245">
        <f t="shared" ref="BO40" si="258">SUM(BO41:BO48)</f>
        <v>0</v>
      </c>
      <c r="BP40" s="245"/>
      <c r="BQ40" s="245">
        <f t="shared" ref="BQ40" si="259">SUM(BQ41:BQ48)</f>
        <v>0</v>
      </c>
      <c r="BR40" s="245"/>
      <c r="BS40" s="245">
        <f t="shared" ref="BS40" si="260">SUM(BS41:BS48)</f>
        <v>0</v>
      </c>
      <c r="BT40" s="245"/>
      <c r="BU40" s="245">
        <f t="shared" ref="BU40" si="261">SUM(BU41:BU48)</f>
        <v>0</v>
      </c>
      <c r="BV40" s="245"/>
      <c r="BW40" s="245">
        <f t="shared" ref="BW40" si="262">SUM(BW41:BW48)</f>
        <v>0</v>
      </c>
      <c r="BX40" s="245"/>
      <c r="BY40" s="245">
        <f t="shared" ref="BY40" si="263">SUM(BY41:BY48)</f>
        <v>0</v>
      </c>
      <c r="BZ40" s="245"/>
      <c r="CA40" s="245">
        <f t="shared" ref="CA40" si="264">SUM(CA41:CA48)</f>
        <v>0</v>
      </c>
      <c r="CB40" s="245"/>
      <c r="CC40" s="245">
        <f t="shared" ref="CC40" si="265">SUM(CC41:CC48)</f>
        <v>0</v>
      </c>
      <c r="CD40" s="344"/>
    </row>
    <row r="41" spans="1:95" hidden="1" outlineLevel="1" x14ac:dyDescent="0.25">
      <c r="A41" s="355"/>
      <c r="B41" s="356"/>
      <c r="C41" s="245">
        <f>IF(D$6="Z",C$6/8,0)</f>
        <v>0</v>
      </c>
      <c r="D41" s="245"/>
      <c r="E41" s="245">
        <f>IF(D$6="Z",(2*(C$6-C41))/(9-1),0)</f>
        <v>0</v>
      </c>
      <c r="F41" s="245"/>
      <c r="G41" s="245">
        <f>IF(D$6="Z",(2*(C$6-C41-E41))/(9-2),0)</f>
        <v>0</v>
      </c>
      <c r="H41" s="245"/>
      <c r="I41" s="245">
        <f>IF(D$6="Z",(2*(C$6-C41-E41-G41))/(9-3),0)</f>
        <v>0</v>
      </c>
      <c r="J41" s="245"/>
      <c r="K41" s="245">
        <f>IF(D$6="Z",(2*(C$6-C41-E41-G41-I41))/(9-4),0)</f>
        <v>0</v>
      </c>
      <c r="L41" s="245"/>
      <c r="M41" s="245">
        <f>IF(D$6="Z",(2*(C$6-C41-E41-G41-I41-K41))/(9-5),0)</f>
        <v>0</v>
      </c>
      <c r="N41" s="245"/>
      <c r="O41" s="245">
        <f>IF(D$6="Z",(2*(C$6-C41-E41-G41-I41-K41-M41))/(9-6),0)</f>
        <v>0</v>
      </c>
      <c r="P41" s="245"/>
      <c r="Q41" s="245">
        <f>IF(D$6="Z",(2*(C$6-C41-E41-G41-I41-K41-M41-O41))/(9-7),0)</f>
        <v>0</v>
      </c>
      <c r="R41" s="245"/>
      <c r="S41" s="245">
        <f>IF(T$6="Z",S$6/8,0)</f>
        <v>0</v>
      </c>
      <c r="T41" s="245"/>
      <c r="U41" s="245">
        <f>IF(T$6="Z",(2*(S$6-S41))/(9-1),0)</f>
        <v>0</v>
      </c>
      <c r="V41" s="245"/>
      <c r="W41" s="245">
        <f>IF(T$6="Z",(2*(S$6-S41-U41))/(9-2),0)</f>
        <v>0</v>
      </c>
      <c r="X41" s="245"/>
      <c r="Y41" s="245">
        <f>IF(T$6="Z",(2*(S$6-S41-U41-W41))/(9-3),0)</f>
        <v>0</v>
      </c>
      <c r="Z41" s="245"/>
      <c r="AA41" s="245">
        <f>IF(T$6="Z",(2*(S$6-S41-U41-W41-Y41))/(9-4),0)</f>
        <v>0</v>
      </c>
      <c r="AB41" s="245"/>
      <c r="AC41" s="245">
        <f>IF(T$6="Z",(2*(S$6-S41-U41-W41-Y41-AA41))/(9-5),0)</f>
        <v>0</v>
      </c>
      <c r="AD41" s="245"/>
      <c r="AE41" s="245">
        <f>IF(T$6="Z",(2*(S$6-S41-U41-W41-Y41-AA41-AC41))/(9-6),0)</f>
        <v>0</v>
      </c>
      <c r="AF41" s="245"/>
      <c r="AG41" s="245">
        <f>IF(T$6="Z",(2*(S$6-S41-U41-W41-Y41-AA41-AC41-AE41))/(9-7),0)</f>
        <v>0</v>
      </c>
      <c r="AH41" s="245"/>
      <c r="AI41" s="245">
        <f>IF(AJ$6="Z",AI$6/8,0)</f>
        <v>0</v>
      </c>
      <c r="AJ41" s="245"/>
      <c r="AK41" s="245">
        <f>IF(AJ$6="Z",(2*(AI$6-AI41))/(9-1),0)</f>
        <v>0</v>
      </c>
      <c r="AL41" s="245"/>
      <c r="AM41" s="245">
        <f>IF(AJ$6="Z",(2*(AI$6-AI41-AK41))/(9-2),0)</f>
        <v>0</v>
      </c>
      <c r="AN41" s="245"/>
      <c r="AO41" s="245">
        <f>IF(AJ$6="Z",(2*(AI$6-AI41-AK41-AM41))/(9-3),0)</f>
        <v>0</v>
      </c>
      <c r="AP41" s="245"/>
      <c r="AQ41" s="245">
        <f>IF(AJ$6="Z",(2*(AI$6-AI41-AK41-AM41-AO41))/(9-4),0)</f>
        <v>0</v>
      </c>
      <c r="AR41" s="245"/>
      <c r="AS41" s="245">
        <f>IF(AJ$6="Z",(2*(AI$6-AI41-AK41-AM41-AO41-AQ41))/(9-5),0)</f>
        <v>0</v>
      </c>
      <c r="AT41" s="245"/>
      <c r="AU41" s="245">
        <f>IF(AJ$6="Z",(2*(AI$6-AI41-AK41-AM41-AO41-AQ41-AS41))/(9-6),0)</f>
        <v>0</v>
      </c>
      <c r="AV41" s="245"/>
      <c r="AW41" s="245">
        <f>IF(AJ$6="Z",(2*(AI$6-AI41-AK41-AM41-AO41-AQ41-AS41-AU41))/(9-7),0)</f>
        <v>0</v>
      </c>
      <c r="AX41" s="245"/>
      <c r="AY41" s="245">
        <f>IF(AZ$6="Z",AY$6/8,0)</f>
        <v>0</v>
      </c>
      <c r="AZ41" s="245"/>
      <c r="BA41" s="245">
        <f>IF(AZ$6="Z",(2*(AY$6-AY41))/(9-1),0)</f>
        <v>0</v>
      </c>
      <c r="BB41" s="245"/>
      <c r="BC41" s="245">
        <f>IF(AZ$6="Z",(2*(AY$6-AY41-BA41))/(9-2),0)</f>
        <v>0</v>
      </c>
      <c r="BD41" s="245"/>
      <c r="BE41" s="245">
        <f>IF(AZ$6="Z",(2*(AY$6-AY41-BA41-BC41))/(9-3),0)</f>
        <v>0</v>
      </c>
      <c r="BF41" s="245"/>
      <c r="BG41" s="245">
        <f>IF(AZ$6="Z",(2*(AY$6-AY41-BA41-BC41-BE41))/(9-4),0)</f>
        <v>0</v>
      </c>
      <c r="BH41" s="245"/>
      <c r="BI41" s="245">
        <f>IF(AZ$6="Z",(2*(AY$6-AY41-BA41-BC41-BE41-BG41))/(9-5),0)</f>
        <v>0</v>
      </c>
      <c r="BJ41" s="245"/>
      <c r="BK41" s="245">
        <f>IF(AZ$6="Z",(2*(AY$6-AY41-BA41-BC41-BE41-BG41-BI41))/(9-6),0)</f>
        <v>0</v>
      </c>
      <c r="BL41" s="245"/>
      <c r="BM41" s="245">
        <f>IF(AZ$6="Z",(2*(AY$6-AY41-BA41-BC41-BE41-BG41-BI41-BK41))/(9-7),0)</f>
        <v>0</v>
      </c>
      <c r="BN41" s="245"/>
      <c r="BO41" s="245">
        <f>IF(BP$6="Z",BO$6/8,0)</f>
        <v>0</v>
      </c>
      <c r="BP41" s="245"/>
      <c r="BQ41" s="245">
        <f>IF(BP$6="Z",(2*(BO$6-BO41))/(9-1),0)</f>
        <v>0</v>
      </c>
      <c r="BR41" s="245"/>
      <c r="BS41" s="245">
        <f>IF(BP$6="Z",(2*(BO$6-BO41-BQ41))/(9-2),0)</f>
        <v>0</v>
      </c>
      <c r="BT41" s="245"/>
      <c r="BU41" s="245">
        <f>IF(BP$6="Z",(2*(BO$6-BO41-BQ41-BS41))/(9-3),0)</f>
        <v>0</v>
      </c>
      <c r="BV41" s="245"/>
      <c r="BW41" s="245">
        <f>IF(BP$6="Z",(2*(BO$6-BO41-BQ41-BS41-BU41))/(9-4),0)</f>
        <v>0</v>
      </c>
      <c r="BX41" s="245"/>
      <c r="BY41" s="245">
        <f>IF(BP$6="Z",(2*(BO$6-BO41-BQ41-BS41-BU41-BW41))/(9-5),0)</f>
        <v>0</v>
      </c>
      <c r="BZ41" s="245"/>
      <c r="CA41" s="245">
        <f>IF(BP$6="Z",(2*(BO$6-BO41-BQ41-BS41-BU41-BW41-BY41))/(9-6),0)</f>
        <v>0</v>
      </c>
      <c r="CB41" s="245"/>
      <c r="CC41" s="245">
        <f>IF(BP$6="Z",(2*(BO$6-BO41-BQ41-BS41-BU41-BW41-BY41-CA41))/(9-7),0)</f>
        <v>0</v>
      </c>
      <c r="CD41" s="344"/>
    </row>
    <row r="42" spans="1:95" hidden="1" outlineLevel="1" x14ac:dyDescent="0.25">
      <c r="A42" s="355"/>
      <c r="B42" s="356"/>
      <c r="C42" s="245"/>
      <c r="D42" s="245"/>
      <c r="E42" s="245">
        <f>IF(F$6="Z",E$6/8,0)</f>
        <v>0</v>
      </c>
      <c r="F42" s="245"/>
      <c r="G42" s="245">
        <f>IF(F$6="Z",(2*(E$6-E42))/(9-1),0)</f>
        <v>0</v>
      </c>
      <c r="H42" s="245"/>
      <c r="I42" s="245">
        <f>IF(F$6="Z",(2*(E$6-E42-G42))/(9-2),0)</f>
        <v>0</v>
      </c>
      <c r="J42" s="245"/>
      <c r="K42" s="245">
        <f>IF(F$6="Z",(2*(E$6-E42-G42-I42))/(9-3),0)</f>
        <v>0</v>
      </c>
      <c r="L42" s="245"/>
      <c r="M42" s="245">
        <f>IF(F$6="Z",(2*(E$6-E42-G42-I42-K42))/(9-4),0)</f>
        <v>0</v>
      </c>
      <c r="N42" s="245"/>
      <c r="O42" s="245">
        <f>IF(F$6="Z",(2*(E$6-E42-G42-I42-K42-M42))/(9-5),0)</f>
        <v>0</v>
      </c>
      <c r="P42" s="245"/>
      <c r="Q42" s="245">
        <f>IF(F$6="Z",(2*(E$6-E42-G42-I42-K42-M42-O42))/(9-6),0)</f>
        <v>0</v>
      </c>
      <c r="R42" s="245"/>
      <c r="S42" s="245">
        <f>IF(F$6="Z",(2*(E$6-E42-G42-I42-K42-M42-O42-Q42))/(9-7),0)</f>
        <v>0</v>
      </c>
      <c r="T42" s="245"/>
      <c r="U42" s="245">
        <f>IF(V$6="Z",U$6/8,0)</f>
        <v>0</v>
      </c>
      <c r="V42" s="245"/>
      <c r="W42" s="245">
        <f>IF(V$6="Z",(2*(U$6-U42))/(9-1),0)</f>
        <v>0</v>
      </c>
      <c r="X42" s="245"/>
      <c r="Y42" s="245">
        <f>IF(V$6="Z",(2*(U$6-U42-W42))/(9-2),0)</f>
        <v>0</v>
      </c>
      <c r="Z42" s="245"/>
      <c r="AA42" s="245">
        <f>IF(V$6="Z",(2*(U$6-U42-W42-Y42))/(9-3),0)</f>
        <v>0</v>
      </c>
      <c r="AB42" s="245"/>
      <c r="AC42" s="245">
        <f>IF(V$6="Z",(2*(U$6-U42-W42-Y42-AA42))/(9-4),0)</f>
        <v>0</v>
      </c>
      <c r="AD42" s="245"/>
      <c r="AE42" s="245">
        <f>IF(V$6="Z",(2*(U$6-U42-W42-Y42-AA42-AC42))/(9-5),0)</f>
        <v>0</v>
      </c>
      <c r="AF42" s="245"/>
      <c r="AG42" s="245">
        <f>IF(V$6="Z",(2*(U$6-U42-W42-Y42-AA42-AC42-AE42))/(9-6),0)</f>
        <v>0</v>
      </c>
      <c r="AH42" s="245"/>
      <c r="AI42" s="245">
        <f>IF(V$6="Z",(2*(U$6-U42-W42-Y42-AA42-AC42-AE42-AG42))/(9-7),0)</f>
        <v>0</v>
      </c>
      <c r="AJ42" s="245"/>
      <c r="AK42" s="245">
        <f>IF(AL$6="Z",AK$6/8,0)</f>
        <v>0</v>
      </c>
      <c r="AL42" s="245"/>
      <c r="AM42" s="245">
        <f>IF(AL$6="Z",(2*(AK$6-AK42))/(9-1),0)</f>
        <v>0</v>
      </c>
      <c r="AN42" s="245"/>
      <c r="AO42" s="245">
        <f>IF(AL$6="Z",(2*(AK$6-AK42-AM42))/(9-2),0)</f>
        <v>0</v>
      </c>
      <c r="AP42" s="245"/>
      <c r="AQ42" s="245">
        <f>IF(AL$6="Z",(2*(AK$6-AK42-AM42-AO42))/(9-3),0)</f>
        <v>0</v>
      </c>
      <c r="AR42" s="245"/>
      <c r="AS42" s="245">
        <f>IF(AL$6="Z",(2*(AK$6-AK42-AM42-AO42-AQ42))/(9-4),0)</f>
        <v>0</v>
      </c>
      <c r="AT42" s="245"/>
      <c r="AU42" s="245">
        <f>IF(AL$6="Z",(2*(AK$6-AK42-AM42-AO42-AQ42-AS42))/(9-5),0)</f>
        <v>0</v>
      </c>
      <c r="AV42" s="245"/>
      <c r="AW42" s="245">
        <f>IF(AL$6="Z",(2*(AK$6-AK42-AM42-AO42-AQ42-AS42-AU42))/(9-6),0)</f>
        <v>0</v>
      </c>
      <c r="AX42" s="245"/>
      <c r="AY42" s="245">
        <f>IF(AL$6="Z",(2*(AK$6-AK42-AM42-AO42-AQ42-AS42-AU42-AW42))/(9-7),0)</f>
        <v>0</v>
      </c>
      <c r="AZ42" s="245"/>
      <c r="BA42" s="245">
        <f>IF(BB$6="Z",BA$6/8,0)</f>
        <v>0</v>
      </c>
      <c r="BB42" s="245"/>
      <c r="BC42" s="245">
        <f>IF(BB$6="Z",(2*(BA$6-BA42))/(9-1),0)</f>
        <v>0</v>
      </c>
      <c r="BD42" s="245"/>
      <c r="BE42" s="245">
        <f>IF(BB$6="Z",(2*(BA$6-BA42-BC42))/(9-2),0)</f>
        <v>0</v>
      </c>
      <c r="BF42" s="245"/>
      <c r="BG42" s="245">
        <f>IF(BB$6="Z",(2*(BA$6-BA42-BC42-BE42))/(9-3),0)</f>
        <v>0</v>
      </c>
      <c r="BH42" s="245"/>
      <c r="BI42" s="245">
        <f>IF(BB$6="Z",(2*(BA$6-BA42-BC42-BE42-BG42))/(9-4),0)</f>
        <v>0</v>
      </c>
      <c r="BJ42" s="245"/>
      <c r="BK42" s="245">
        <f>IF(BB$6="Z",(2*(BA$6-BA42-BC42-BE42-BG42-BI42))/(9-5),0)</f>
        <v>0</v>
      </c>
      <c r="BL42" s="245"/>
      <c r="BM42" s="245">
        <f>IF(BB$6="Z",(2*(BA$6-BA42-BC42-BE42-BG42-BI42-BK42))/(9-6),0)</f>
        <v>0</v>
      </c>
      <c r="BN42" s="245"/>
      <c r="BO42" s="245">
        <f>IF(BB$6="Z",(2*(BA$6-BA42-BC42-BE42-BG42-BI42-BK42-BM42))/(9-7),0)</f>
        <v>0</v>
      </c>
      <c r="BP42" s="245"/>
      <c r="BQ42" s="245">
        <f>IF(BR$6="Z",BQ$6/8,0)</f>
        <v>0</v>
      </c>
      <c r="BR42" s="245"/>
      <c r="BS42" s="245">
        <f>IF(BR$6="Z",(2*(BQ$6-BQ42))/(9-1),0)</f>
        <v>0</v>
      </c>
      <c r="BT42" s="245"/>
      <c r="BU42" s="245">
        <f>IF(BR$6="Z",(2*(BQ$6-BQ42-BS42))/(9-2),0)</f>
        <v>0</v>
      </c>
      <c r="BV42" s="245"/>
      <c r="BW42" s="245">
        <f>IF(BR$6="Z",(2*(BQ$6-BQ42-BS42-BU42))/(9-3),0)</f>
        <v>0</v>
      </c>
      <c r="BX42" s="245"/>
      <c r="BY42" s="245">
        <f>IF(BR$6="Z",(2*(BQ$6-BQ42-BS42-BU42-BW42))/(9-4),0)</f>
        <v>0</v>
      </c>
      <c r="BZ42" s="245"/>
      <c r="CA42" s="245">
        <f>IF(BR$6="Z",(2*(BQ$6-BQ42-BS42-BU42-BW42-BY42))/(9-5),0)</f>
        <v>0</v>
      </c>
      <c r="CB42" s="245"/>
      <c r="CC42" s="245">
        <f>IF(BR$6="Z",(2*(BQ$6-BQ42-BS42-BU42-BW42-BY42-CA42))/(9-6),0)</f>
        <v>0</v>
      </c>
      <c r="CD42" s="344"/>
      <c r="CE42" s="15">
        <f>IF(BR$6="Z",(2*(BQ$6-BQ42-BS42-BU42-BW42-BY42-CA42-CC42))/(9-7),0)</f>
        <v>0</v>
      </c>
    </row>
    <row r="43" spans="1:95" hidden="1" outlineLevel="1" x14ac:dyDescent="0.25">
      <c r="A43" s="355"/>
      <c r="B43" s="356"/>
      <c r="C43" s="245"/>
      <c r="D43" s="245"/>
      <c r="E43" s="245"/>
      <c r="F43" s="245"/>
      <c r="G43" s="245">
        <f>IF(H$6="Z",G$6/8,0)</f>
        <v>0</v>
      </c>
      <c r="H43" s="245"/>
      <c r="I43" s="245">
        <f>IF(H$6="Z",(2*(G$6-G43))/(9-1),0)</f>
        <v>0</v>
      </c>
      <c r="J43" s="245"/>
      <c r="K43" s="245">
        <f>IF(H$6="Z",(2*(G$6-G43-I43))/(9-2),0)</f>
        <v>0</v>
      </c>
      <c r="L43" s="245"/>
      <c r="M43" s="245">
        <f>IF(H$6="Z",(2*(G$6-G43-I43-K43))/(9-3),0)</f>
        <v>0</v>
      </c>
      <c r="N43" s="245"/>
      <c r="O43" s="245">
        <f>IF(H$6="Z",(2*(G$6-G43-I43-K43-M43))/(9-4),0)</f>
        <v>0</v>
      </c>
      <c r="P43" s="245"/>
      <c r="Q43" s="245">
        <f>IF(H$6="Z",(2*(G$6-G43-I43-K43-M43-O43))/(9-5),0)</f>
        <v>0</v>
      </c>
      <c r="R43" s="245"/>
      <c r="S43" s="245">
        <f>IF(H$6="Z",(2*(G$6-G43-I43-K43-M43-O43-Q43))/(9-6),0)</f>
        <v>0</v>
      </c>
      <c r="T43" s="245"/>
      <c r="U43" s="245">
        <f>IF(H$6="Z",(2*(G$6-G43-I43-K43-M43-O43-Q43-S43))/(9-7),0)</f>
        <v>0</v>
      </c>
      <c r="V43" s="245"/>
      <c r="W43" s="245">
        <f>IF(X$6="Z",W$6/8,0)</f>
        <v>0</v>
      </c>
      <c r="X43" s="245"/>
      <c r="Y43" s="245">
        <f>IF(X$6="Z",(2*(W$6-W43))/(9-1),0)</f>
        <v>0</v>
      </c>
      <c r="Z43" s="245"/>
      <c r="AA43" s="245">
        <f>IF(X$6="Z",(2*(W$6-W43-Y43))/(9-2),0)</f>
        <v>0</v>
      </c>
      <c r="AB43" s="245"/>
      <c r="AC43" s="245">
        <f>IF(X$6="Z",(2*(W$6-W43-Y43-AA43))/(9-3),0)</f>
        <v>0</v>
      </c>
      <c r="AD43" s="245"/>
      <c r="AE43" s="245">
        <f>IF(X$6="Z",(2*(W$6-W43-Y43-AA43-AC43))/(9-4),0)</f>
        <v>0</v>
      </c>
      <c r="AF43" s="245"/>
      <c r="AG43" s="245">
        <f>IF(X$6="Z",(2*(W$6-W43-Y43-AA43-AC43-AE43))/(9-5),0)</f>
        <v>0</v>
      </c>
      <c r="AH43" s="245"/>
      <c r="AI43" s="245">
        <f>IF(X$6="Z",(2*(W$6-W43-Y43-AA43-AC43-AE43-AG43))/(9-6),0)</f>
        <v>0</v>
      </c>
      <c r="AJ43" s="245"/>
      <c r="AK43" s="245">
        <f>IF(X$6="Z",(2*(W$6-W43-Y43-AA43-AC43-AE43-AG43-AI43))/(9-7),0)</f>
        <v>0</v>
      </c>
      <c r="AL43" s="245"/>
      <c r="AM43" s="245">
        <f>IF(AN$6="Z",AM$6/8,0)</f>
        <v>0</v>
      </c>
      <c r="AN43" s="245"/>
      <c r="AO43" s="245">
        <f>IF(AN$6="Z",(2*(AM$6-AM43))/(9-1),0)</f>
        <v>0</v>
      </c>
      <c r="AP43" s="245"/>
      <c r="AQ43" s="245">
        <f>IF(AN$6="Z",(2*(AM$6-AM43-AO43))/(9-2),0)</f>
        <v>0</v>
      </c>
      <c r="AR43" s="245"/>
      <c r="AS43" s="245">
        <f>IF(AN$6="Z",(2*(AM$6-AM43-AO43-AQ43))/(9-3),0)</f>
        <v>0</v>
      </c>
      <c r="AT43" s="245"/>
      <c r="AU43" s="245">
        <f>IF(AN$6="Z",(2*(AM$6-AM43-AO43-AQ43-AS43))/(9-4),0)</f>
        <v>0</v>
      </c>
      <c r="AV43" s="245"/>
      <c r="AW43" s="245">
        <f>IF(AN$6="Z",(2*(AM$6-AM43-AO43-AQ43-AS43-AU43))/(9-5),0)</f>
        <v>0</v>
      </c>
      <c r="AX43" s="245"/>
      <c r="AY43" s="245">
        <f>IF(AN$6="Z",(2*(AM$6-AM43-AO43-AQ43-AS43-AU43-AW43))/(9-6),0)</f>
        <v>0</v>
      </c>
      <c r="AZ43" s="245"/>
      <c r="BA43" s="245">
        <f>IF(AN$6="Z",(2*(AM$6-AM43-AO43-AQ43-AS43-AU43-AW43-AY43))/(9-7),0)</f>
        <v>0</v>
      </c>
      <c r="BB43" s="245"/>
      <c r="BC43" s="245">
        <f>IF(BD$6="Z",BC$6/8,0)</f>
        <v>0</v>
      </c>
      <c r="BD43" s="245"/>
      <c r="BE43" s="245">
        <f>IF(BD$6="Z",(2*(BC$6-BC43))/(9-1),0)</f>
        <v>0</v>
      </c>
      <c r="BF43" s="245"/>
      <c r="BG43" s="245">
        <f>IF(BD$6="Z",(2*(BC$6-BC43-BE43))/(9-2),0)</f>
        <v>0</v>
      </c>
      <c r="BH43" s="245"/>
      <c r="BI43" s="245">
        <f>IF(BD$6="Z",(2*(BC$6-BC43-BE43-BG43))/(9-3),0)</f>
        <v>0</v>
      </c>
      <c r="BJ43" s="245"/>
      <c r="BK43" s="245">
        <f>IF(BD$6="Z",(2*(BC$6-BC43-BE43-BG43-BI43))/(9-4),0)</f>
        <v>0</v>
      </c>
      <c r="BL43" s="245"/>
      <c r="BM43" s="245">
        <f>IF(BD$6="Z",(2*(BC$6-BC43-BE43-BG43-BI43-BK43))/(9-5),0)</f>
        <v>0</v>
      </c>
      <c r="BN43" s="245"/>
      <c r="BO43" s="245">
        <f>IF(BD$6="Z",(2*(BC$6-BC43-BE43-BG43-BI43-BK43-BM43))/(9-6),0)</f>
        <v>0</v>
      </c>
      <c r="BP43" s="245"/>
      <c r="BQ43" s="245">
        <f>IF(BD$6="Z",(2*(BC$6-BC43-BE43-BG43-BI43-BK43-BM43-BO43))/(9-7),0)</f>
        <v>0</v>
      </c>
      <c r="BR43" s="245"/>
      <c r="BS43" s="245">
        <f>IF(BT$6="Z",BS$6/8,0)</f>
        <v>0</v>
      </c>
      <c r="BT43" s="245"/>
      <c r="BU43" s="245">
        <f>IF(BT$6="Z",(2*(BS$6-BS43))/(9-1),0)</f>
        <v>0</v>
      </c>
      <c r="BV43" s="245"/>
      <c r="BW43" s="245">
        <f>IF(BT$6="Z",(2*(BS$6-BS43-BU43))/(9-2),0)</f>
        <v>0</v>
      </c>
      <c r="BX43" s="245"/>
      <c r="BY43" s="245">
        <f>IF(BT$6="Z",(2*(BS$6-BS43-BU43-BW43))/(9-3),0)</f>
        <v>0</v>
      </c>
      <c r="BZ43" s="245"/>
      <c r="CA43" s="245">
        <f>IF(BT$6="Z",(2*(BS$6-BS43-BU43-BW43-BY43))/(9-4),0)</f>
        <v>0</v>
      </c>
      <c r="CB43" s="245"/>
      <c r="CC43" s="245">
        <f>IF(BT$6="Z",(2*(BS$6-BS43-BU43-BW43-BY43-CA43))/(9-5),0)</f>
        <v>0</v>
      </c>
      <c r="CD43" s="344"/>
      <c r="CE43" s="15">
        <f>IF(BT$6="Z",(2*(BS$6-BS43-BU43-BW43-BY43-CA43-CC43))/(9-6),0)</f>
        <v>0</v>
      </c>
      <c r="CG43" s="15">
        <f>IF(BT$6="Z",(2*(BS$6-BS43-BU43-BW43-BY43-CA43-CC43-CE43))/(9-7),0)</f>
        <v>0</v>
      </c>
    </row>
    <row r="44" spans="1:95" hidden="1" outlineLevel="1" x14ac:dyDescent="0.25">
      <c r="A44" s="355"/>
      <c r="B44" s="356"/>
      <c r="C44" s="245"/>
      <c r="D44" s="245"/>
      <c r="E44" s="245"/>
      <c r="F44" s="245"/>
      <c r="G44" s="245"/>
      <c r="H44" s="245"/>
      <c r="I44" s="245">
        <f>IF(J$6="Z",I$6/8,0)</f>
        <v>0</v>
      </c>
      <c r="J44" s="245"/>
      <c r="K44" s="245">
        <f>IF(J$6="Z",(2*(I$6-I44))/(9-1),0)</f>
        <v>0</v>
      </c>
      <c r="L44" s="245"/>
      <c r="M44" s="245">
        <f>IF(J$6="Z",(2*(I$6-I44-K44))/(9-2),0)</f>
        <v>0</v>
      </c>
      <c r="N44" s="245"/>
      <c r="O44" s="245">
        <f>IF(J$6="Z",(2*(I$6-I44-K44-M44))/(9-3),0)</f>
        <v>0</v>
      </c>
      <c r="P44" s="245"/>
      <c r="Q44" s="245">
        <f>IF(J$6="Z",(2*(I$6-I44-K44-M44-O44))/(9-4),0)</f>
        <v>0</v>
      </c>
      <c r="R44" s="245"/>
      <c r="S44" s="245">
        <f>IF(J$6="Z",(2*(I$6-I44-K44-M44-O44-Q44))/(9-5),0)</f>
        <v>0</v>
      </c>
      <c r="T44" s="245"/>
      <c r="U44" s="245">
        <f>IF(J$6="Z",(2*(I$6-I44-K44-M44-O44-Q44-S44))/(9-6),0)</f>
        <v>0</v>
      </c>
      <c r="V44" s="245"/>
      <c r="W44" s="245">
        <f>IF(J$6="Z",(2*(I$6-I44-K44-M44-O44-Q44-S44-U44))/(9-7),0)</f>
        <v>0</v>
      </c>
      <c r="X44" s="245"/>
      <c r="Y44" s="245">
        <f>IF(Z$6="Z",Y$6/8,0)</f>
        <v>0</v>
      </c>
      <c r="Z44" s="245"/>
      <c r="AA44" s="245">
        <f>IF(Z$6="Z",(2*(Y$6-Y44))/(9-1),0)</f>
        <v>0</v>
      </c>
      <c r="AB44" s="245"/>
      <c r="AC44" s="245">
        <f>IF(Z$6="Z",(2*(Y$6-Y44-AA44))/(9-2),0)</f>
        <v>0</v>
      </c>
      <c r="AD44" s="245"/>
      <c r="AE44" s="245">
        <f>IF(Z$6="Z",(2*(Y$6-Y44-AA44-AC44))/(9-3),0)</f>
        <v>0</v>
      </c>
      <c r="AF44" s="245"/>
      <c r="AG44" s="245">
        <f>IF(Z$6="Z",(2*(Y$6-Y44-AA44-AC44-AE44))/(9-4),0)</f>
        <v>0</v>
      </c>
      <c r="AH44" s="245"/>
      <c r="AI44" s="245">
        <f>IF(Z$6="Z",(2*(Y$6-Y44-AA44-AC44-AE44-AG44))/(9-5),0)</f>
        <v>0</v>
      </c>
      <c r="AJ44" s="245"/>
      <c r="AK44" s="245">
        <f>IF(Z$6="Z",(2*(Y$6-Y44-AA44-AC44-AE44-AG44-AI44))/(9-6),0)</f>
        <v>0</v>
      </c>
      <c r="AL44" s="245"/>
      <c r="AM44" s="245">
        <f>IF(Z$6="Z",(2*(Y$6-Y44-AA44-AC44-AE44-AG44-AI44-AK44))/(9-7),0)</f>
        <v>0</v>
      </c>
      <c r="AN44" s="245"/>
      <c r="AO44" s="245">
        <f>IF(AP$6="Z",AO$6/8,0)</f>
        <v>0</v>
      </c>
      <c r="AP44" s="245"/>
      <c r="AQ44" s="245">
        <f>IF(AP$6="Z",(2*(AO$6-AO44))/(9-1),0)</f>
        <v>0</v>
      </c>
      <c r="AR44" s="245"/>
      <c r="AS44" s="245">
        <f>IF(AP$6="Z",(2*(AO$6-AO44-AQ44))/(9-2),0)</f>
        <v>0</v>
      </c>
      <c r="AT44" s="245"/>
      <c r="AU44" s="245">
        <f>IF(AP$6="Z",(2*(AO$6-AO44-AQ44-AS44))/(9-3),0)</f>
        <v>0</v>
      </c>
      <c r="AV44" s="245"/>
      <c r="AW44" s="245">
        <f>IF(AP$6="Z",(2*(AO$6-AO44-AQ44-AS44-AU44))/(9-4),0)</f>
        <v>0</v>
      </c>
      <c r="AX44" s="245"/>
      <c r="AY44" s="245">
        <f>IF(AP$6="Z",(2*(AO$6-AO44-AQ44-AS44-AU44-AW44))/(9-5),0)</f>
        <v>0</v>
      </c>
      <c r="AZ44" s="245"/>
      <c r="BA44" s="245">
        <f>IF(AP$6="Z",(2*(AO$6-AO44-AQ44-AS44-AU44-AW44-AY44))/(9-6),0)</f>
        <v>0</v>
      </c>
      <c r="BB44" s="245"/>
      <c r="BC44" s="245">
        <f>IF(AP$6="Z",(2*(AO$6-AO44-AQ44-AS44-AU44-AW44-AY44-BA44))/(9-7),0)</f>
        <v>0</v>
      </c>
      <c r="BD44" s="245"/>
      <c r="BE44" s="245">
        <f>IF(BF$6="Z",BE$6/8,0)</f>
        <v>0</v>
      </c>
      <c r="BF44" s="245"/>
      <c r="BG44" s="245">
        <f>IF(BF$6="Z",(2*(BE$6-BE44))/(9-1),0)</f>
        <v>0</v>
      </c>
      <c r="BH44" s="245"/>
      <c r="BI44" s="245">
        <f>IF(BF$6="Z",(2*(BE$6-BE44-BG44))/(9-2),0)</f>
        <v>0</v>
      </c>
      <c r="BJ44" s="245"/>
      <c r="BK44" s="245">
        <f>IF(BF$6="Z",(2*(BE$6-BE44-BG44-BI44))/(9-3),0)</f>
        <v>0</v>
      </c>
      <c r="BL44" s="245"/>
      <c r="BM44" s="245">
        <f>IF(BF$6="Z",(2*(BE$6-BE44-BG44-BI44-BK44))/(9-4),0)</f>
        <v>0</v>
      </c>
      <c r="BN44" s="245"/>
      <c r="BO44" s="245">
        <f>IF(BF$6="Z",(2*(BE$6-BE44-BG44-BI44-BK44-BM44))/(9-5),0)</f>
        <v>0</v>
      </c>
      <c r="BP44" s="245"/>
      <c r="BQ44" s="245">
        <f>IF(BF$6="Z",(2*(BE$6-BE44-BG44-BI44-BK44-BM44-BO44))/(9-6),0)</f>
        <v>0</v>
      </c>
      <c r="BR44" s="245"/>
      <c r="BS44" s="245">
        <f>IF(BF$6="Z",(2*(BE$6-BE44-BG44-BI44-BK44-BM44-BO44-BQ44))/(9-7),0)</f>
        <v>0</v>
      </c>
      <c r="BT44" s="245"/>
      <c r="BU44" s="245">
        <f>IF(BV$6="Z",BU$6/8,0)</f>
        <v>0</v>
      </c>
      <c r="BV44" s="245"/>
      <c r="BW44" s="245">
        <f>IF(BV$6="Z",(2*(BU$6-BU44))/(9-1),0)</f>
        <v>0</v>
      </c>
      <c r="BX44" s="245"/>
      <c r="BY44" s="245">
        <f>IF(BV$6="Z",(2*(BU$6-BU44-BW44))/(9-2),0)</f>
        <v>0</v>
      </c>
      <c r="BZ44" s="245"/>
      <c r="CA44" s="245">
        <f>IF(BV$6="Z",(2*(BU$6-BU44-BW44-BY44))/(9-3),0)</f>
        <v>0</v>
      </c>
      <c r="CB44" s="245"/>
      <c r="CC44" s="245">
        <f>IF(BV$6="Z",(2*(BU$6-BU44-BW44-BY44-CA44))/(9-4),0)</f>
        <v>0</v>
      </c>
      <c r="CD44" s="344"/>
      <c r="CE44" s="15">
        <f>IF(BV$6="Z",(2*(BU$6-BU44-BW44-BY44-CA44-CC44))/(9-5),0)</f>
        <v>0</v>
      </c>
      <c r="CG44" s="15">
        <f>IF(BV$6="Z",(2*(BU$6-BU44-BW44-BY44-CA44-CC44-CE44))/(9-6),0)</f>
        <v>0</v>
      </c>
      <c r="CI44" s="15">
        <f>IF(BV$6="Z",(2*(BU$6-BU44-BW44-BY44-CA44-CC44-CE44-CG44))/(9-7),0)</f>
        <v>0</v>
      </c>
    </row>
    <row r="45" spans="1:95" hidden="1" outlineLevel="1" x14ac:dyDescent="0.25">
      <c r="A45" s="355"/>
      <c r="B45" s="356"/>
      <c r="C45" s="245"/>
      <c r="D45" s="245"/>
      <c r="E45" s="245"/>
      <c r="F45" s="245"/>
      <c r="G45" s="245"/>
      <c r="H45" s="245"/>
      <c r="I45" s="245"/>
      <c r="J45" s="245"/>
      <c r="K45" s="245">
        <f>IF(L$6="Z",K$6/8,0)</f>
        <v>0</v>
      </c>
      <c r="L45" s="245"/>
      <c r="M45" s="245">
        <f>IF(L$6="Z",(2*(K$6-K45))/(9-1),0)</f>
        <v>0</v>
      </c>
      <c r="N45" s="245"/>
      <c r="O45" s="245">
        <f>IF(L$6="Z",(2*(K$6-K45-M45))/(9-2),0)</f>
        <v>0</v>
      </c>
      <c r="P45" s="245"/>
      <c r="Q45" s="245">
        <f>IF(L$6="Z",(2*(K$6-K45-M45-O45))/(9-3),0)</f>
        <v>0</v>
      </c>
      <c r="R45" s="245"/>
      <c r="S45" s="245">
        <f>IF(L$6="Z",(2*(K$6-K45-M45-O45-Q45))/(9-4),0)</f>
        <v>0</v>
      </c>
      <c r="T45" s="245"/>
      <c r="U45" s="245">
        <f>IF(L$6="Z",(2*(K$6-K45-M45-O45-Q45-S45))/(9-5),0)</f>
        <v>0</v>
      </c>
      <c r="V45" s="245"/>
      <c r="W45" s="245">
        <f>IF(L$6="Z",(2*(K$6-K45-M45-O45-Q45-S45-U45))/(9-6),0)</f>
        <v>0</v>
      </c>
      <c r="X45" s="245"/>
      <c r="Y45" s="245">
        <f>IF(L$6="Z",(2*(K$6-K45-M45-O45-Q45-S45-U45-W45))/(9-7),0)</f>
        <v>0</v>
      </c>
      <c r="Z45" s="245"/>
      <c r="AA45" s="245">
        <f>IF(AB$6="Z",AA$6/8,0)</f>
        <v>0</v>
      </c>
      <c r="AB45" s="245"/>
      <c r="AC45" s="245">
        <f>IF(AB$6="Z",(2*(AA$6-AA45))/(9-1),0)</f>
        <v>0</v>
      </c>
      <c r="AD45" s="245"/>
      <c r="AE45" s="245">
        <f>IF(AB$6="Z",(2*(AA$6-AA45-AC45))/(9-2),0)</f>
        <v>0</v>
      </c>
      <c r="AF45" s="245"/>
      <c r="AG45" s="245">
        <f>IF(AB$6="Z",(2*(AA$6-AA45-AC45-AE45))/(9-3),0)</f>
        <v>0</v>
      </c>
      <c r="AH45" s="245"/>
      <c r="AI45" s="245">
        <f>IF(AB$6="Z",(2*(AA$6-AA45-AC45-AE45-AG45))/(9-4),0)</f>
        <v>0</v>
      </c>
      <c r="AJ45" s="245"/>
      <c r="AK45" s="245">
        <f>IF(AB$6="Z",(2*(AA$6-AA45-AC45-AE45-AG45-AI45))/(9-5),0)</f>
        <v>0</v>
      </c>
      <c r="AL45" s="245"/>
      <c r="AM45" s="245">
        <f>IF(AB$6="Z",(2*(AA$6-AA45-AC45-AE45-AG45-AI45-AK45))/(9-6),0)</f>
        <v>0</v>
      </c>
      <c r="AN45" s="245"/>
      <c r="AO45" s="245">
        <f>IF(AB$6="Z",(2*(AA$6-AA45-AC45-AE45-AG45-AI45-AK45-AM45))/(9-7),0)</f>
        <v>0</v>
      </c>
      <c r="AP45" s="245"/>
      <c r="AQ45" s="245">
        <f>IF(AR$6="Z",AQ$6/8,0)</f>
        <v>0</v>
      </c>
      <c r="AR45" s="245"/>
      <c r="AS45" s="245">
        <f>IF(AR$6="Z",(2*(AQ$6-AQ45))/(9-1),0)</f>
        <v>0</v>
      </c>
      <c r="AT45" s="245"/>
      <c r="AU45" s="245">
        <f>IF(AR$6="Z",(2*(AQ$6-AQ45-AS45))/(9-2),0)</f>
        <v>0</v>
      </c>
      <c r="AV45" s="245"/>
      <c r="AW45" s="245">
        <f>IF(AR$6="Z",(2*(AQ$6-AQ45-AS45-AU45))/(9-3),0)</f>
        <v>0</v>
      </c>
      <c r="AX45" s="245"/>
      <c r="AY45" s="245">
        <f>IF(AR$6="Z",(2*(AQ$6-AQ45-AS45-AU45-AW45))/(9-4),0)</f>
        <v>0</v>
      </c>
      <c r="AZ45" s="245"/>
      <c r="BA45" s="245">
        <f>IF(AR$6="Z",(2*(AQ$6-AQ45-AS45-AU45-AW45-AY45))/(9-5),0)</f>
        <v>0</v>
      </c>
      <c r="BB45" s="245"/>
      <c r="BC45" s="245">
        <f>IF(AR$6="Z",(2*(AQ$6-AQ45-AS45-AU45-AW45-AY45-BA45))/(9-6),0)</f>
        <v>0</v>
      </c>
      <c r="BD45" s="245"/>
      <c r="BE45" s="245">
        <f>IF(AR$6="Z",(2*(AQ$6-AQ45-AS45-AU45-AW45-AY45-BA45-BC45))/(9-7),0)</f>
        <v>0</v>
      </c>
      <c r="BF45" s="245"/>
      <c r="BG45" s="245">
        <f>IF(BH$6="Z",BG$6/8,0)</f>
        <v>0</v>
      </c>
      <c r="BH45" s="245"/>
      <c r="BI45" s="245">
        <f>IF(BH$6="Z",(2*(BG$6-BG45))/(9-1),0)</f>
        <v>0</v>
      </c>
      <c r="BJ45" s="245"/>
      <c r="BK45" s="245">
        <f>IF(BH$6="Z",(2*(BG$6-BG45-BI45))/(9-2),0)</f>
        <v>0</v>
      </c>
      <c r="BL45" s="245"/>
      <c r="BM45" s="245">
        <f>IF(BH$6="Z",(2*(BG$6-BG45-BI45-BK45))/(9-3),0)</f>
        <v>0</v>
      </c>
      <c r="BN45" s="245"/>
      <c r="BO45" s="245">
        <f>IF(BH$6="Z",(2*(BG$6-BG45-BI45-BK45-BM45))/(9-4),0)</f>
        <v>0</v>
      </c>
      <c r="BP45" s="245"/>
      <c r="BQ45" s="245">
        <f>IF(BH$6="Z",(2*(BG$6-BG45-BI45-BK45-BM45-BO45))/(9-5),0)</f>
        <v>0</v>
      </c>
      <c r="BR45" s="245"/>
      <c r="BS45" s="245">
        <f>IF(BH$6="Z",(2*(BG$6-BG45-BI45-BK45-BM45-BO45-BQ45))/(9-6),0)</f>
        <v>0</v>
      </c>
      <c r="BT45" s="245"/>
      <c r="BU45" s="245">
        <f>IF(BH$6="Z",(2*(BG$6-BG45-BI45-BK45-BM45-BO45-BQ45-BS45))/(9-7),0)</f>
        <v>0</v>
      </c>
      <c r="BV45" s="245"/>
      <c r="BW45" s="245">
        <f>IF(BX$6="Z",BW$6/8,0)</f>
        <v>0</v>
      </c>
      <c r="BX45" s="245"/>
      <c r="BY45" s="245">
        <f>IF(BX$6="Z",(2*(BW$6-BW45))/(9-1),0)</f>
        <v>0</v>
      </c>
      <c r="BZ45" s="245"/>
      <c r="CA45" s="245">
        <f>IF(BX$6="Z",(2*(BW$6-BW45-BY45))/(9-2),0)</f>
        <v>0</v>
      </c>
      <c r="CB45" s="245"/>
      <c r="CC45" s="245">
        <f>IF(BX$6="Z",(2*(BW$6-BW45-BY45-CA45))/(9-3),0)</f>
        <v>0</v>
      </c>
      <c r="CD45" s="344"/>
      <c r="CE45" s="15">
        <f>IF(BX$6="Z",(2*(BW$6-BW45-BY45-CA45-CC45))/(9-4),0)</f>
        <v>0</v>
      </c>
      <c r="CG45" s="15">
        <f>IF(BX$6="Z",(2*(BW$6-BW45-BY45-CA45-CC45-CE45))/(9-5),0)</f>
        <v>0</v>
      </c>
      <c r="CI45" s="15">
        <f>IF(BX$6="Z",(2*(BW$6-BW45-BY45-CA45-CC45-CE45-CG45))/(9-6),0)</f>
        <v>0</v>
      </c>
      <c r="CK45" s="15">
        <f>IF(BX$6="Z",(2*(BW$6-BW45-BY45-CA45-CC45-CE45-CG45-CI45))/(9-7),0)</f>
        <v>0</v>
      </c>
    </row>
    <row r="46" spans="1:95" hidden="1" outlineLevel="1" x14ac:dyDescent="0.25">
      <c r="A46" s="355"/>
      <c r="B46" s="356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>
        <f>IF(N$6="Z",M$6/8,0)</f>
        <v>0</v>
      </c>
      <c r="N46" s="245"/>
      <c r="O46" s="245">
        <f>IF(N$6="Z",(2*(M$6-M46))/(9-1),0)</f>
        <v>0</v>
      </c>
      <c r="P46" s="245"/>
      <c r="Q46" s="245">
        <f>IF(N$6="Z",(2*(M$6-M46-O46))/(9-2),0)</f>
        <v>0</v>
      </c>
      <c r="R46" s="245"/>
      <c r="S46" s="245">
        <f>IF(N$6="Z",(2*(M$6-M46-O46-Q46))/(9-3),0)</f>
        <v>0</v>
      </c>
      <c r="T46" s="245"/>
      <c r="U46" s="245">
        <f>IF(N$6="Z",(2*(M$6-M46-O46-Q46-S46))/(9-4),0)</f>
        <v>0</v>
      </c>
      <c r="V46" s="245"/>
      <c r="W46" s="245">
        <f>IF(N$6="Z",(2*(M$6-M46-O46-Q46-S46-U46))/(9-5),0)</f>
        <v>0</v>
      </c>
      <c r="X46" s="245"/>
      <c r="Y46" s="245">
        <f>IF(N$6="Z",(2*(M$6-M46-O46-Q46-S46-U46-W46))/(9-6),0)</f>
        <v>0</v>
      </c>
      <c r="Z46" s="245"/>
      <c r="AA46" s="245">
        <f>IF(N$6="Z",(2*(M$6-M46-O46-Q46-S46-U46-W46-Y46))/(9-7),0)</f>
        <v>0</v>
      </c>
      <c r="AB46" s="245"/>
      <c r="AC46" s="245">
        <f>IF(AD$6="Z",AC$6/8,0)</f>
        <v>0</v>
      </c>
      <c r="AD46" s="245"/>
      <c r="AE46" s="245">
        <f>IF(AD$6="Z",(2*(AC$6-AC46))/(9-1),0)</f>
        <v>0</v>
      </c>
      <c r="AF46" s="245"/>
      <c r="AG46" s="245">
        <f>IF(AD$6="Z",(2*(AC$6-AC46-AE46))/(9-2),0)</f>
        <v>0</v>
      </c>
      <c r="AH46" s="245"/>
      <c r="AI46" s="245">
        <f>IF(AD$6="Z",(2*(AC$6-AC46-AE46-AG46))/(9-3),0)</f>
        <v>0</v>
      </c>
      <c r="AJ46" s="245"/>
      <c r="AK46" s="245">
        <f>IF(AD$6="Z",(2*(AC$6-AC46-AE46-AG46-AI46))/(9-4),0)</f>
        <v>0</v>
      </c>
      <c r="AL46" s="245"/>
      <c r="AM46" s="245">
        <f>IF(AD$6="Z",(2*(AC$6-AC46-AE46-AG46-AI46-AK46))/(9-5),0)</f>
        <v>0</v>
      </c>
      <c r="AN46" s="245"/>
      <c r="AO46" s="245">
        <f>IF(AD$6="Z",(2*(AC$6-AC46-AE46-AG46-AI46-AK46-AM46))/(9-6),0)</f>
        <v>0</v>
      </c>
      <c r="AP46" s="245"/>
      <c r="AQ46" s="245">
        <f>IF(AD$6="Z",(2*(AC$6-AC46-AE46-AG46-AI46-AK46-AM46-AO46))/(9-7),0)</f>
        <v>0</v>
      </c>
      <c r="AR46" s="245"/>
      <c r="AS46" s="245">
        <f>IF(AT$6="Z",AS$6/8,0)</f>
        <v>0</v>
      </c>
      <c r="AT46" s="245"/>
      <c r="AU46" s="245">
        <f>IF(AT$6="Z",(2*(AS$6-AS46))/(9-1),0)</f>
        <v>0</v>
      </c>
      <c r="AV46" s="245"/>
      <c r="AW46" s="245">
        <f>IF(AT$6="Z",(2*(AS$6-AS46-AU46))/(9-2),0)</f>
        <v>0</v>
      </c>
      <c r="AX46" s="245"/>
      <c r="AY46" s="245">
        <f>IF(AT$6="Z",(2*(AS$6-AS46-AU46-AW46))/(9-3),0)</f>
        <v>0</v>
      </c>
      <c r="AZ46" s="245"/>
      <c r="BA46" s="245">
        <f>IF(AT$6="Z",(2*(AS$6-AS46-AU46-AW46-AY46))/(9-4),0)</f>
        <v>0</v>
      </c>
      <c r="BB46" s="245"/>
      <c r="BC46" s="245">
        <f>IF(AT$6="Z",(2*(AS$6-AS46-AU46-AW46-AY46-BA46))/(9-5),0)</f>
        <v>0</v>
      </c>
      <c r="BD46" s="245"/>
      <c r="BE46" s="245">
        <f>IF(AT$6="Z",(2*(AS$6-AS46-AU46-AW46-AY46-BA46-BC46))/(9-6),0)</f>
        <v>0</v>
      </c>
      <c r="BF46" s="245"/>
      <c r="BG46" s="245">
        <f>IF(AT$6="Z",(2*(AS$6-AS46-AU46-AW46-AY46-BA46-BC46-BE46))/(9-7),0)</f>
        <v>0</v>
      </c>
      <c r="BH46" s="245"/>
      <c r="BI46" s="245">
        <f>IF(BJ$6="Z",BI$6/8,0)</f>
        <v>0</v>
      </c>
      <c r="BJ46" s="245"/>
      <c r="BK46" s="245">
        <f>IF(BJ$6="Z",(2*(BI$6-BI46))/(9-1),0)</f>
        <v>0</v>
      </c>
      <c r="BL46" s="245"/>
      <c r="BM46" s="245">
        <f>IF(BJ$6="Z",(2*(BI$6-BI46-BK46))/(9-2),0)</f>
        <v>0</v>
      </c>
      <c r="BN46" s="245"/>
      <c r="BO46" s="245">
        <f>IF(BJ$6="Z",(2*(BI$6-BI46-BK46-BM46))/(9-3),0)</f>
        <v>0</v>
      </c>
      <c r="BP46" s="245"/>
      <c r="BQ46" s="245">
        <f>IF(BJ$6="Z",(2*(BI$6-BI46-BK46-BM46-BO46))/(9-4),0)</f>
        <v>0</v>
      </c>
      <c r="BR46" s="245"/>
      <c r="BS46" s="245">
        <f>IF(BJ$6="Z",(2*(BI$6-BI46-BK46-BM46-BO46-BQ46))/(9-5),0)</f>
        <v>0</v>
      </c>
      <c r="BT46" s="245"/>
      <c r="BU46" s="245">
        <f>IF(BJ$6="Z",(2*(BI$6-BI46-BK46-BM46-BO46-BQ46-BS46))/(9-6),0)</f>
        <v>0</v>
      </c>
      <c r="BV46" s="245"/>
      <c r="BW46" s="245">
        <f>IF(BJ$6="Z",(2*(BI$6-BI46-BK46-BM46-BO46-BQ46-BS46-BU46))/(9-7),0)</f>
        <v>0</v>
      </c>
      <c r="BX46" s="245"/>
      <c r="BY46" s="245">
        <f>IF(BZ$6="Z",BY$6/8,0)</f>
        <v>0</v>
      </c>
      <c r="BZ46" s="245"/>
      <c r="CA46" s="245">
        <f>IF(BZ$6="Z",(2*(BY$6-BY46))/(9-1),0)</f>
        <v>0</v>
      </c>
      <c r="CB46" s="245"/>
      <c r="CC46" s="245">
        <f>IF(BZ$6="Z",(2*(BY$6-BY46-CA46))/(9-2),0)</f>
        <v>0</v>
      </c>
      <c r="CD46" s="344"/>
      <c r="CE46" s="15">
        <f>IF(BZ$6="Z",(2*(BY$6-BY46-CA46-CC46))/(9-3),0)</f>
        <v>0</v>
      </c>
      <c r="CG46" s="15">
        <f>IF(BZ$6="Z",(2*(BY$6-BY46-CA46-CC46-CE46))/(9-4),0)</f>
        <v>0</v>
      </c>
      <c r="CI46" s="15">
        <f>IF(BZ$6="Z",(2*(BY$6-BY46-CA46-CC46-CE46-CG46))/(9-5),0)</f>
        <v>0</v>
      </c>
      <c r="CK46" s="15">
        <f>IF(BZ$6="Z",(2*(BY$6-BY46-CA46-CC46-CE46-CG46-CI46))/(9-6),0)</f>
        <v>0</v>
      </c>
      <c r="CM46" s="15">
        <f>IF(BZ$6="Z",(2*(BY$6-BY46-CA46-CC46-CE46-CG46-CI46-CK46))/(9-7),0)</f>
        <v>0</v>
      </c>
    </row>
    <row r="47" spans="1:95" hidden="1" outlineLevel="1" x14ac:dyDescent="0.25">
      <c r="A47" s="355"/>
      <c r="B47" s="356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>
        <f>IF(P$6="Z",O$6/8,0)</f>
        <v>0</v>
      </c>
      <c r="P47" s="245"/>
      <c r="Q47" s="245">
        <f>IF(P$6="Z",(2*(O$6-O47))/(9-1),0)</f>
        <v>0</v>
      </c>
      <c r="R47" s="245"/>
      <c r="S47" s="245">
        <f>IF(P$6="Z",(2*(O$6-O47-Q47))/(9-2),0)</f>
        <v>0</v>
      </c>
      <c r="T47" s="245"/>
      <c r="U47" s="245">
        <f>IF(P$6="Z",(2*(O$6-O47-Q47-S47))/(9-3),0)</f>
        <v>0</v>
      </c>
      <c r="V47" s="245"/>
      <c r="W47" s="245">
        <f>IF(P$6="Z",(2*(O$6-O47-Q47-S47-U47))/(9-4),0)</f>
        <v>0</v>
      </c>
      <c r="X47" s="245"/>
      <c r="Y47" s="245">
        <f>IF(P$6="Z",(2*(O$6-O47-Q47-S47-U47-W47))/(9-5),0)</f>
        <v>0</v>
      </c>
      <c r="Z47" s="245"/>
      <c r="AA47" s="245">
        <f>IF(P$6="Z",(2*(O$6-O47-Q47-S47-U47-W47-Y47))/(9-6),0)</f>
        <v>0</v>
      </c>
      <c r="AB47" s="245"/>
      <c r="AC47" s="245">
        <f>IF(P$6="Z",(2*(O$6-O47-Q47-S47-U47-W47-Y47-AA47))/(9-7),0)</f>
        <v>0</v>
      </c>
      <c r="AD47" s="245"/>
      <c r="AE47" s="245">
        <f>IF(AF$6="Z",AE$6/8,0)</f>
        <v>0</v>
      </c>
      <c r="AF47" s="245"/>
      <c r="AG47" s="245">
        <f>IF(AF$6="Z",(2*(AE$6-AE47))/(9-1),0)</f>
        <v>0</v>
      </c>
      <c r="AH47" s="245"/>
      <c r="AI47" s="245">
        <f>IF(AF$6="Z",(2*(AE$6-AE47-AG47))/(9-2),0)</f>
        <v>0</v>
      </c>
      <c r="AJ47" s="245"/>
      <c r="AK47" s="245">
        <f>IF(AF$6="Z",(2*(AE$6-AE47-AG47-AI47))/(9-3),0)</f>
        <v>0</v>
      </c>
      <c r="AL47" s="245"/>
      <c r="AM47" s="245">
        <f>IF(AF$6="Z",(2*(AE$6-AE47-AG47-AI47-AK47))/(9-4),0)</f>
        <v>0</v>
      </c>
      <c r="AN47" s="245"/>
      <c r="AO47" s="245">
        <f>IF(AF$6="Z",(2*(AE$6-AE47-AG47-AI47-AK47-AM47))/(9-5),0)</f>
        <v>0</v>
      </c>
      <c r="AP47" s="245"/>
      <c r="AQ47" s="245">
        <f>IF(AF$6="Z",(2*(AE$6-AE47-AG47-AI47-AK47-AM47-AO47))/(9-6),0)</f>
        <v>0</v>
      </c>
      <c r="AR47" s="245"/>
      <c r="AS47" s="245">
        <f>IF(AF$6="Z",(2*(AE$6-AE47-AG47-AI47-AK47-AM47-AO47-AQ47))/(9-7),0)</f>
        <v>0</v>
      </c>
      <c r="AT47" s="245"/>
      <c r="AU47" s="245">
        <f>IF(AV$6="Z",AU$6/8,0)</f>
        <v>0</v>
      </c>
      <c r="AV47" s="245"/>
      <c r="AW47" s="245">
        <f>IF(AV$6="Z",(2*(AU$6-AU47))/(9-1),0)</f>
        <v>0</v>
      </c>
      <c r="AX47" s="245"/>
      <c r="AY47" s="245">
        <f>IF(AV$6="Z",(2*(AU$6-AU47-AW47))/(9-2),0)</f>
        <v>0</v>
      </c>
      <c r="AZ47" s="245"/>
      <c r="BA47" s="245">
        <f>IF(AV$6="Z",(2*(AU$6-AU47-AW47-AY47))/(9-3),0)</f>
        <v>0</v>
      </c>
      <c r="BB47" s="245"/>
      <c r="BC47" s="245">
        <f>IF(AV$6="Z",(2*(AU$6-AU47-AW47-AY47-BA47))/(9-4),0)</f>
        <v>0</v>
      </c>
      <c r="BD47" s="245"/>
      <c r="BE47" s="245">
        <f>IF(AV$6="Z",(2*(AU$6-AU47-AW47-AY47-BA47-BC47))/(9-5),0)</f>
        <v>0</v>
      </c>
      <c r="BF47" s="245"/>
      <c r="BG47" s="245">
        <f>IF(AV$6="Z",(2*(AU$6-AU47-AW47-AY47-BA47-BC47-BE47))/(9-6),0)</f>
        <v>0</v>
      </c>
      <c r="BH47" s="245"/>
      <c r="BI47" s="245">
        <f>IF(AV$6="Z",(2*(AU$6-AU47-AW47-AY47-BA47-BC47-BE47-BG47))/(9-7),0)</f>
        <v>0</v>
      </c>
      <c r="BJ47" s="245"/>
      <c r="BK47" s="245">
        <f>IF(BL$6="Z",BK$6/8,0)</f>
        <v>0</v>
      </c>
      <c r="BL47" s="245"/>
      <c r="BM47" s="245">
        <f>IF(BL$6="Z",(2*(BK$6-BK47))/(9-1),0)</f>
        <v>0</v>
      </c>
      <c r="BN47" s="245"/>
      <c r="BO47" s="245">
        <f>IF(BL$6="Z",(2*(BK$6-BK47-BM47))/(9-2),0)</f>
        <v>0</v>
      </c>
      <c r="BP47" s="245"/>
      <c r="BQ47" s="245">
        <f>IF(BL$6="Z",(2*(BK$6-BK47-BM47-BO47))/(9-3),0)</f>
        <v>0</v>
      </c>
      <c r="BR47" s="245"/>
      <c r="BS47" s="245">
        <f>IF(BL$6="Z",(2*(BK$6-BK47-BM47-BO47-BQ47))/(9-4),0)</f>
        <v>0</v>
      </c>
      <c r="BT47" s="245"/>
      <c r="BU47" s="245">
        <f>IF(BL$6="Z",(2*(BK$6-BK47-BM47-BO47-BQ47-BS47))/(9-5),0)</f>
        <v>0</v>
      </c>
      <c r="BV47" s="245"/>
      <c r="BW47" s="245">
        <f>IF(BL$6="Z",(2*(BK$6-BK47-BM47-BO47-BQ47-BS47-BU47))/(9-6),0)</f>
        <v>0</v>
      </c>
      <c r="BX47" s="245"/>
      <c r="BY47" s="245">
        <f>IF(BL$6="Z",(2*(BK$6-BK47-BM47-BO47-BQ47-BS47-BU47-BW47))/(9-7),0)</f>
        <v>0</v>
      </c>
      <c r="BZ47" s="245"/>
      <c r="CA47" s="245">
        <f>IF(CB$6="Z",CA$6/8,0)</f>
        <v>0</v>
      </c>
      <c r="CB47" s="245"/>
      <c r="CC47" s="245">
        <f>IF(CB$6="Z",(2*(CA$6-CA47))/(9-1),0)</f>
        <v>0</v>
      </c>
      <c r="CD47" s="344"/>
      <c r="CE47" s="15">
        <f>IF(CB$6="Z",(2*(CA$6-CA47-CC47))/(9-2),0)</f>
        <v>0</v>
      </c>
      <c r="CG47" s="15">
        <f>IF(CB$6="Z",(2*(CA$6-CA47-CC47-CE47))/(9-3),0)</f>
        <v>0</v>
      </c>
      <c r="CI47" s="15">
        <f>IF(CB$6="Z",(2*(CA$6-CA47-CC47-CE47-CG47))/(9-4),0)</f>
        <v>0</v>
      </c>
      <c r="CK47" s="15">
        <f>IF(CB$6="Z",(2*(CA$6-CA47-CC47-CE47-CG47-CI47))/(9-5),0)</f>
        <v>0</v>
      </c>
      <c r="CM47" s="15">
        <f>IF(CB$6="Z",(2*(CA$6-CA47-CC47-CE47-CG47-CI47-CK47))/(9-6),0)</f>
        <v>0</v>
      </c>
      <c r="CO47" s="15">
        <f>IF(CB$6="Z",(2*(CA$6-CA47-CC47-CE47-CG47-CI47-CK47-CM47))/(9-7),0)</f>
        <v>0</v>
      </c>
    </row>
    <row r="48" spans="1:95" hidden="1" outlineLevel="1" x14ac:dyDescent="0.25">
      <c r="A48" s="355"/>
      <c r="B48" s="356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>
        <f>IF(R$6="Z",Q$6/8,0)</f>
        <v>0</v>
      </c>
      <c r="R48" s="245"/>
      <c r="S48" s="245">
        <f>IF(R$6="Z",(2*(Q$6-Q48))/(9-1),0)</f>
        <v>0</v>
      </c>
      <c r="T48" s="245"/>
      <c r="U48" s="245">
        <f>IF(R$6="Z",(2*(Q$6-Q48-S48))/(9-2),0)</f>
        <v>0</v>
      </c>
      <c r="V48" s="245"/>
      <c r="W48" s="245">
        <f>IF(R$6="Z",(2*(Q$6-Q48-S48-U48))/(9-3),0)</f>
        <v>0</v>
      </c>
      <c r="X48" s="245"/>
      <c r="Y48" s="245">
        <f>IF(R$6="Z",(2*(Q$6-Q48-S48-U48-W48))/(9-4),0)</f>
        <v>0</v>
      </c>
      <c r="Z48" s="245"/>
      <c r="AA48" s="245">
        <f>IF(R$6="Z",(2*(Q$6-Q48-S48-U48-W48-Y48))/(9-5),0)</f>
        <v>0</v>
      </c>
      <c r="AB48" s="245"/>
      <c r="AC48" s="245">
        <f>IF(R$6="Z",(2*(Q$6-Q48-S48-U48-W48-Y48-AA48))/(9-6),0)</f>
        <v>0</v>
      </c>
      <c r="AD48" s="245"/>
      <c r="AE48" s="245">
        <f>IF(R$6="Z",(2*(Q$6-Q48-S48-U48-W48-Y48-AA48-AC48))/(9-7),0)</f>
        <v>0</v>
      </c>
      <c r="AF48" s="245"/>
      <c r="AG48" s="245">
        <f>IF(AH$6="Z",AG$6/8,0)</f>
        <v>0</v>
      </c>
      <c r="AH48" s="245"/>
      <c r="AI48" s="245">
        <f>IF(AH$6="Z",(2*(AG$6-AG48))/(9-1),0)</f>
        <v>0</v>
      </c>
      <c r="AJ48" s="245"/>
      <c r="AK48" s="245">
        <f>IF(AH$6="Z",(2*(AG$6-AG48-AI48))/(9-2),0)</f>
        <v>0</v>
      </c>
      <c r="AL48" s="245"/>
      <c r="AM48" s="245">
        <f>IF(AH$6="Z",(2*(AG$6-AG48-AI48-AK48))/(9-3),0)</f>
        <v>0</v>
      </c>
      <c r="AN48" s="245"/>
      <c r="AO48" s="245">
        <f>IF(AH$6="Z",(2*(AG$6-AG48-AI48-AK48-AM48))/(9-4),0)</f>
        <v>0</v>
      </c>
      <c r="AP48" s="245"/>
      <c r="AQ48" s="245">
        <f>IF(AH$6="Z",(2*(AG$6-AG48-AI48-AK48-AM48-AO48))/(9-5),0)</f>
        <v>0</v>
      </c>
      <c r="AR48" s="245"/>
      <c r="AS48" s="245">
        <f>IF(AH$6="Z",(2*(AG$6-AG48-AI48-AK48-AM48-AO48-AQ48))/(9-6),0)</f>
        <v>0</v>
      </c>
      <c r="AT48" s="245"/>
      <c r="AU48" s="245">
        <f>IF(AH$6="Z",(2*(AG$6-AG48-AI48-AK48-AM48-AO48-AQ48-AS48))/(9-7),0)</f>
        <v>0</v>
      </c>
      <c r="AV48" s="245"/>
      <c r="AW48" s="245">
        <f>IF(AX$6="Z",AW$6/8,0)</f>
        <v>0</v>
      </c>
      <c r="AX48" s="245"/>
      <c r="AY48" s="245">
        <f>IF(AX$6="Z",(2*(AW$6-AW48))/(9-1),0)</f>
        <v>0</v>
      </c>
      <c r="AZ48" s="245"/>
      <c r="BA48" s="245">
        <f>IF(AX$6="Z",(2*(AW$6-AW48-AY48))/(9-2),0)</f>
        <v>0</v>
      </c>
      <c r="BB48" s="245"/>
      <c r="BC48" s="245">
        <f>IF(AX$6="Z",(2*(AW$6-AW48-AY48-BA48))/(9-3),0)</f>
        <v>0</v>
      </c>
      <c r="BD48" s="245"/>
      <c r="BE48" s="245">
        <f>IF(AX$6="Z",(2*(AW$6-AW48-AY48-BA48-BC48))/(9-4),0)</f>
        <v>0</v>
      </c>
      <c r="BF48" s="245"/>
      <c r="BG48" s="245">
        <f>IF(AX$6="Z",(2*(AW$6-AW48-AY48-BA48-BC48-BE48))/(9-5),0)</f>
        <v>0</v>
      </c>
      <c r="BH48" s="245"/>
      <c r="BI48" s="245">
        <f>IF(AX$6="Z",(2*(AW$6-AW48-AY48-BA48-BC48-BE48-BG48))/(9-6),0)</f>
        <v>0</v>
      </c>
      <c r="BJ48" s="245"/>
      <c r="BK48" s="245">
        <f>IF(AX$6="Z",(2*(AW$6-AW48-AY48-BA48-BC48-BE48-BG48-BI48))/(9-7),0)</f>
        <v>0</v>
      </c>
      <c r="BL48" s="245"/>
      <c r="BM48" s="245">
        <f>IF(BN$6="Z",BM$6/8,0)</f>
        <v>0</v>
      </c>
      <c r="BN48" s="245"/>
      <c r="BO48" s="245">
        <f>IF(BN$6="Z",(2*(BM$6-BM48))/(9-1),0)</f>
        <v>0</v>
      </c>
      <c r="BP48" s="245"/>
      <c r="BQ48" s="245">
        <f>IF(BN$6="Z",(2*(BM$6-BM48-BO48))/(9-2),0)</f>
        <v>0</v>
      </c>
      <c r="BR48" s="245"/>
      <c r="BS48" s="245">
        <f>IF(BN$6="Z",(2*(BM$6-BM48-BO48-BQ48))/(9-3),0)</f>
        <v>0</v>
      </c>
      <c r="BT48" s="245"/>
      <c r="BU48" s="245">
        <f>IF(BN$6="Z",(2*(BM$6-BM48-BO48-BQ48-BS48))/(9-4),0)</f>
        <v>0</v>
      </c>
      <c r="BV48" s="245"/>
      <c r="BW48" s="245">
        <f>IF(BN$6="Z",(2*(BM$6-BM48-BO48-BQ48-BS48-BU48))/(9-5),0)</f>
        <v>0</v>
      </c>
      <c r="BX48" s="245"/>
      <c r="BY48" s="245">
        <f>IF(BN$6="Z",(2*(BM$6-BM48-BO48-BQ48-BS48-BU48-BW48))/(9-6),0)</f>
        <v>0</v>
      </c>
      <c r="BZ48" s="245"/>
      <c r="CA48" s="245">
        <f>IF(BN$6="Z",(2*(BM$6-BM48-BO48-BQ48-BS48-BU48-BW48-BY48))/(9-7),0)</f>
        <v>0</v>
      </c>
      <c r="CB48" s="245"/>
      <c r="CC48" s="245">
        <f>IF(CD$6="Z",CC$6/8,0)</f>
        <v>0</v>
      </c>
      <c r="CD48" s="344"/>
      <c r="CE48" s="15">
        <f>IF(CD$6="Z",(2*(CC$6-CC48))/(9-1),0)</f>
        <v>0</v>
      </c>
      <c r="CG48" s="15">
        <f>IF(CD$6="Z",(2*(CC$6-CC48-CE48))/(9-2),0)</f>
        <v>0</v>
      </c>
      <c r="CI48" s="15">
        <f>IF(CD$6="Z",(2*(CC$6-CC48-CE48-CG48))/(9-3),0)</f>
        <v>0</v>
      </c>
      <c r="CK48" s="15">
        <f>IF(CD$6="Z",(2*(CC$6-CC48-CE48-CG48-CI48))/(9-4),0)</f>
        <v>0</v>
      </c>
      <c r="CM48" s="15">
        <f>IF(CD$6="Z",(2*(CC$6-CC48-CE48-CG48-CI48-CK48))/(9-5),0)</f>
        <v>0</v>
      </c>
      <c r="CO48" s="15">
        <f>IF(CD$6="Z",(2*(CC$6-CC48-CE48-CG48-CI48-CK48-CM48))/(9-6),0)</f>
        <v>0</v>
      </c>
      <c r="CQ48" s="15">
        <f>IF(CD$6="Z",(2*(CC$6-CC48-CE48-CG48-CI48-CK48-CM48-CO48))/(9-7),0)</f>
        <v>0</v>
      </c>
    </row>
    <row r="49" spans="1:82" collapsed="1" x14ac:dyDescent="0.25">
      <c r="A49" s="355">
        <v>4</v>
      </c>
      <c r="B49" s="356">
        <v>12</v>
      </c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245"/>
      <c r="AY49" s="245"/>
      <c r="AZ49" s="245"/>
      <c r="BA49" s="245"/>
      <c r="BB49" s="245"/>
      <c r="BC49" s="245"/>
      <c r="BD49" s="245"/>
      <c r="BE49" s="245"/>
      <c r="BF49" s="245"/>
      <c r="BG49" s="245"/>
      <c r="BH49" s="245"/>
      <c r="BI49" s="245"/>
      <c r="BJ49" s="245"/>
      <c r="BK49" s="245"/>
      <c r="BL49" s="245"/>
      <c r="BM49" s="245"/>
      <c r="BN49" s="245"/>
      <c r="BO49" s="245"/>
      <c r="BP49" s="245"/>
      <c r="BQ49" s="245"/>
      <c r="BR49" s="245"/>
      <c r="BS49" s="245"/>
      <c r="BT49" s="245"/>
      <c r="BU49" s="245"/>
      <c r="BV49" s="245"/>
      <c r="BW49" s="245"/>
      <c r="BX49" s="245"/>
      <c r="BY49" s="245"/>
      <c r="BZ49" s="245"/>
      <c r="CA49" s="245"/>
      <c r="CB49" s="245"/>
      <c r="CC49" s="245"/>
      <c r="CD49" s="344"/>
    </row>
    <row r="50" spans="1:82" x14ac:dyDescent="0.25">
      <c r="A50" s="355">
        <v>5</v>
      </c>
      <c r="B50" s="356">
        <v>20</v>
      </c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  <c r="BN50" s="245"/>
      <c r="BO50" s="245"/>
      <c r="BP50" s="245"/>
      <c r="BQ50" s="245"/>
      <c r="BR50" s="245"/>
      <c r="BS50" s="245"/>
      <c r="BT50" s="245"/>
      <c r="BU50" s="245"/>
      <c r="BV50" s="245"/>
      <c r="BW50" s="245"/>
      <c r="BX50" s="245"/>
      <c r="BY50" s="245"/>
      <c r="BZ50" s="245"/>
      <c r="CA50" s="245"/>
      <c r="CB50" s="245"/>
      <c r="CC50" s="245"/>
      <c r="CD50" s="344"/>
    </row>
    <row r="51" spans="1:82" x14ac:dyDescent="0.25">
      <c r="A51" s="355">
        <v>6</v>
      </c>
      <c r="B51" s="356">
        <v>40</v>
      </c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5"/>
      <c r="BG51" s="245"/>
      <c r="BH51" s="245"/>
      <c r="BI51" s="245"/>
      <c r="BJ51" s="245"/>
      <c r="BK51" s="245"/>
      <c r="BL51" s="245"/>
      <c r="BM51" s="245"/>
      <c r="BN51" s="245"/>
      <c r="BO51" s="245"/>
      <c r="BP51" s="245"/>
      <c r="BQ51" s="245"/>
      <c r="BR51" s="245"/>
      <c r="BS51" s="245"/>
      <c r="BT51" s="245"/>
      <c r="BU51" s="245"/>
      <c r="BV51" s="245"/>
      <c r="BW51" s="245"/>
      <c r="BX51" s="245"/>
      <c r="BY51" s="245"/>
      <c r="BZ51" s="245"/>
      <c r="CA51" s="245"/>
      <c r="CB51" s="245"/>
      <c r="CC51" s="245"/>
      <c r="CD51" s="344"/>
    </row>
    <row r="52" spans="1:82" ht="15.75" thickBot="1" x14ac:dyDescent="0.3">
      <c r="A52" s="493" t="s">
        <v>56</v>
      </c>
      <c r="B52" s="494"/>
      <c r="C52" s="370">
        <f>SUM(C33,C40)</f>
        <v>0</v>
      </c>
      <c r="D52" s="370"/>
      <c r="E52" s="370">
        <f t="shared" ref="E52" si="266">SUM(E33,E40)</f>
        <v>0</v>
      </c>
      <c r="F52" s="370"/>
      <c r="G52" s="370">
        <f t="shared" ref="G52" si="267">SUM(G33,G40)</f>
        <v>0</v>
      </c>
      <c r="H52" s="370"/>
      <c r="I52" s="370">
        <f t="shared" ref="I52" si="268">SUM(I33,I40)</f>
        <v>0</v>
      </c>
      <c r="J52" s="370"/>
      <c r="K52" s="370">
        <f t="shared" ref="K52" si="269">SUM(K33,K40)</f>
        <v>0</v>
      </c>
      <c r="L52" s="370"/>
      <c r="M52" s="370">
        <f t="shared" ref="M52" si="270">SUM(M33,M40)</f>
        <v>0</v>
      </c>
      <c r="N52" s="370"/>
      <c r="O52" s="370">
        <f t="shared" ref="O52" si="271">SUM(O33,O40)</f>
        <v>0</v>
      </c>
      <c r="P52" s="370"/>
      <c r="Q52" s="370">
        <f t="shared" ref="Q52" si="272">SUM(Q33,Q40)</f>
        <v>0</v>
      </c>
      <c r="R52" s="370"/>
      <c r="S52" s="370">
        <f t="shared" ref="S52" si="273">SUM(S33,S40)</f>
        <v>0</v>
      </c>
      <c r="T52" s="370"/>
      <c r="U52" s="370">
        <f t="shared" ref="U52" si="274">SUM(U33,U40)</f>
        <v>0</v>
      </c>
      <c r="V52" s="370"/>
      <c r="W52" s="370">
        <f t="shared" ref="W52" si="275">SUM(W33,W40)</f>
        <v>0</v>
      </c>
      <c r="X52" s="370"/>
      <c r="Y52" s="370">
        <f t="shared" ref="Y52" si="276">SUM(Y33,Y40)</f>
        <v>0</v>
      </c>
      <c r="Z52" s="370"/>
      <c r="AA52" s="370">
        <f t="shared" ref="AA52" si="277">SUM(AA33,AA40)</f>
        <v>0</v>
      </c>
      <c r="AB52" s="370"/>
      <c r="AC52" s="370">
        <f t="shared" ref="AC52" si="278">SUM(AC33,AC40)</f>
        <v>0</v>
      </c>
      <c r="AD52" s="370"/>
      <c r="AE52" s="370">
        <f t="shared" ref="AE52" si="279">SUM(AE33,AE40)</f>
        <v>0</v>
      </c>
      <c r="AF52" s="370"/>
      <c r="AG52" s="370">
        <f t="shared" ref="AG52" si="280">SUM(AG33,AG40)</f>
        <v>0</v>
      </c>
      <c r="AH52" s="370"/>
      <c r="AI52" s="370">
        <f t="shared" ref="AI52" si="281">SUM(AI33,AI40)</f>
        <v>0</v>
      </c>
      <c r="AJ52" s="370"/>
      <c r="AK52" s="370">
        <f t="shared" ref="AK52" si="282">SUM(AK33,AK40)</f>
        <v>0</v>
      </c>
      <c r="AL52" s="370"/>
      <c r="AM52" s="370">
        <f t="shared" ref="AM52" si="283">SUM(AM33,AM40)</f>
        <v>0</v>
      </c>
      <c r="AN52" s="370"/>
      <c r="AO52" s="370">
        <f t="shared" ref="AO52" si="284">SUM(AO33,AO40)</f>
        <v>0</v>
      </c>
      <c r="AP52" s="370"/>
      <c r="AQ52" s="370">
        <f t="shared" ref="AQ52" si="285">SUM(AQ33,AQ40)</f>
        <v>0</v>
      </c>
      <c r="AR52" s="370"/>
      <c r="AS52" s="370">
        <f t="shared" ref="AS52" si="286">SUM(AS33,AS40)</f>
        <v>0</v>
      </c>
      <c r="AT52" s="370"/>
      <c r="AU52" s="370">
        <f t="shared" ref="AU52" si="287">SUM(AU33,AU40)</f>
        <v>0</v>
      </c>
      <c r="AV52" s="370"/>
      <c r="AW52" s="370">
        <f t="shared" ref="AW52" si="288">SUM(AW33,AW40)</f>
        <v>0</v>
      </c>
      <c r="AX52" s="370"/>
      <c r="AY52" s="370">
        <f t="shared" ref="AY52" si="289">SUM(AY33,AY40)</f>
        <v>0</v>
      </c>
      <c r="AZ52" s="370"/>
      <c r="BA52" s="370">
        <f t="shared" ref="BA52" si="290">SUM(BA33,BA40)</f>
        <v>0</v>
      </c>
      <c r="BB52" s="370"/>
      <c r="BC52" s="370">
        <f t="shared" ref="BC52" si="291">SUM(BC33,BC40)</f>
        <v>0</v>
      </c>
      <c r="BD52" s="370"/>
      <c r="BE52" s="370">
        <f t="shared" ref="BE52" si="292">SUM(BE33,BE40)</f>
        <v>0</v>
      </c>
      <c r="BF52" s="370"/>
      <c r="BG52" s="370">
        <f t="shared" ref="BG52" si="293">SUM(BG33,BG40)</f>
        <v>0</v>
      </c>
      <c r="BH52" s="370"/>
      <c r="BI52" s="370">
        <f t="shared" ref="BI52" si="294">SUM(BI33,BI40)</f>
        <v>0</v>
      </c>
      <c r="BJ52" s="370"/>
      <c r="BK52" s="370">
        <f t="shared" ref="BK52" si="295">SUM(BK33,BK40)</f>
        <v>0</v>
      </c>
      <c r="BL52" s="370"/>
      <c r="BM52" s="370">
        <f t="shared" ref="BM52" si="296">SUM(BM33,BM40)</f>
        <v>0</v>
      </c>
      <c r="BN52" s="370"/>
      <c r="BO52" s="370">
        <f t="shared" ref="BO52" si="297">SUM(BO33,BO40)</f>
        <v>0</v>
      </c>
      <c r="BP52" s="370"/>
      <c r="BQ52" s="370">
        <f t="shared" ref="BQ52" si="298">SUM(BQ33,BQ40)</f>
        <v>0</v>
      </c>
      <c r="BR52" s="370"/>
      <c r="BS52" s="370">
        <f t="shared" ref="BS52" si="299">SUM(BS33,BS40)</f>
        <v>0</v>
      </c>
      <c r="BT52" s="370"/>
      <c r="BU52" s="370">
        <f t="shared" ref="BU52" si="300">SUM(BU33,BU40)</f>
        <v>0</v>
      </c>
      <c r="BV52" s="370"/>
      <c r="BW52" s="370">
        <f t="shared" ref="BW52" si="301">SUM(BW33,BW40)</f>
        <v>0</v>
      </c>
      <c r="BX52" s="370"/>
      <c r="BY52" s="370">
        <f t="shared" ref="BY52" si="302">SUM(BY33,BY40)</f>
        <v>0</v>
      </c>
      <c r="BZ52" s="370"/>
      <c r="CA52" s="370">
        <f t="shared" ref="CA52" si="303">SUM(CA33,CA40)</f>
        <v>0</v>
      </c>
      <c r="CB52" s="370"/>
      <c r="CC52" s="370">
        <f t="shared" ref="CC52" si="304">SUM(CC33,CC40)</f>
        <v>0</v>
      </c>
      <c r="CD52" s="371"/>
    </row>
    <row r="55" spans="1:82" x14ac:dyDescent="0.25">
      <c r="A55" s="15" t="s">
        <v>77</v>
      </c>
    </row>
    <row r="56" spans="1:82" x14ac:dyDescent="0.25">
      <c r="A56" s="15" t="s">
        <v>81</v>
      </c>
    </row>
  </sheetData>
  <mergeCells count="163">
    <mergeCell ref="A52:B52"/>
    <mergeCell ref="BU13:BV13"/>
    <mergeCell ref="BW13:BX13"/>
    <mergeCell ref="BY13:BZ13"/>
    <mergeCell ref="CA13:CB13"/>
    <mergeCell ref="CC13:CD13"/>
    <mergeCell ref="A25:B25"/>
    <mergeCell ref="BI13:BJ13"/>
    <mergeCell ref="BK13:BL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BW10:BX10"/>
    <mergeCell ref="BY10:BZ10"/>
    <mergeCell ref="CA10:CB10"/>
    <mergeCell ref="CC10:CD10"/>
    <mergeCell ref="C13:D13"/>
    <mergeCell ref="E13:F13"/>
    <mergeCell ref="G13:H13"/>
    <mergeCell ref="I13:J13"/>
    <mergeCell ref="K13:L13"/>
    <mergeCell ref="BI10:BJ10"/>
    <mergeCell ref="BK10:BL10"/>
    <mergeCell ref="BM10:BN10"/>
    <mergeCell ref="BO10:BP10"/>
    <mergeCell ref="BQ10:BR10"/>
    <mergeCell ref="BS10:BT10"/>
    <mergeCell ref="AW10:AX10"/>
    <mergeCell ref="AY10:AZ10"/>
    <mergeCell ref="BA10:BB10"/>
    <mergeCell ref="BC10:BD10"/>
    <mergeCell ref="BE10:BF10"/>
    <mergeCell ref="BG10:BH10"/>
    <mergeCell ref="AK10:AL10"/>
    <mergeCell ref="AM10:AN10"/>
    <mergeCell ref="AU13:AV13"/>
    <mergeCell ref="AS10:AT10"/>
    <mergeCell ref="AU10:AV10"/>
    <mergeCell ref="Y10:Z10"/>
    <mergeCell ref="AA10:AB10"/>
    <mergeCell ref="AC10:AD10"/>
    <mergeCell ref="AE10:AF10"/>
    <mergeCell ref="AG10:AH10"/>
    <mergeCell ref="AI10:AJ10"/>
    <mergeCell ref="BU10:BV10"/>
    <mergeCell ref="M10:N10"/>
    <mergeCell ref="O10:P10"/>
    <mergeCell ref="Q10:R10"/>
    <mergeCell ref="S10:T10"/>
    <mergeCell ref="U10:V10"/>
    <mergeCell ref="W10:X10"/>
    <mergeCell ref="BW2:BX2"/>
    <mergeCell ref="BY2:BZ2"/>
    <mergeCell ref="CA2:CB2"/>
    <mergeCell ref="AW2:AX2"/>
    <mergeCell ref="AA2:AB2"/>
    <mergeCell ref="AC2:AD2"/>
    <mergeCell ref="AE2:AF2"/>
    <mergeCell ref="AG2:AH2"/>
    <mergeCell ref="AI2:AJ2"/>
    <mergeCell ref="AK2:AL2"/>
    <mergeCell ref="O2:P2"/>
    <mergeCell ref="Q2:R2"/>
    <mergeCell ref="S2:T2"/>
    <mergeCell ref="U2:V2"/>
    <mergeCell ref="W2:X2"/>
    <mergeCell ref="Y2:Z2"/>
    <mergeCell ref="AO10:AP10"/>
    <mergeCell ref="AQ10:AR10"/>
    <mergeCell ref="CC2:CD2"/>
    <mergeCell ref="A10:B10"/>
    <mergeCell ref="C10:D10"/>
    <mergeCell ref="E10:F10"/>
    <mergeCell ref="G10:H10"/>
    <mergeCell ref="I10:J10"/>
    <mergeCell ref="K10:L10"/>
    <mergeCell ref="BK2:BL2"/>
    <mergeCell ref="BM2:BN2"/>
    <mergeCell ref="BO2:BP2"/>
    <mergeCell ref="BQ2:BR2"/>
    <mergeCell ref="BS2:BT2"/>
    <mergeCell ref="BU2:BV2"/>
    <mergeCell ref="AY2:AZ2"/>
    <mergeCell ref="BA2:BB2"/>
    <mergeCell ref="BC2:BD2"/>
    <mergeCell ref="BE2:BF2"/>
    <mergeCell ref="BG2:BH2"/>
    <mergeCell ref="BI2:BJ2"/>
    <mergeCell ref="AM2:AN2"/>
    <mergeCell ref="AO2:AP2"/>
    <mergeCell ref="AQ2:AR2"/>
    <mergeCell ref="AS2:AT2"/>
    <mergeCell ref="AU2:AV2"/>
    <mergeCell ref="BW1:BX1"/>
    <mergeCell ref="BY1:BZ1"/>
    <mergeCell ref="CA1:CB1"/>
    <mergeCell ref="CC1:CD1"/>
    <mergeCell ref="C2:D2"/>
    <mergeCell ref="E2:F2"/>
    <mergeCell ref="G2:H2"/>
    <mergeCell ref="I2:J2"/>
    <mergeCell ref="K2:L2"/>
    <mergeCell ref="M2:N2"/>
    <mergeCell ref="BK1:BL1"/>
    <mergeCell ref="BM1:BN1"/>
    <mergeCell ref="BO1:BP1"/>
    <mergeCell ref="BQ1:BR1"/>
    <mergeCell ref="BS1:BT1"/>
    <mergeCell ref="BU1:BV1"/>
    <mergeCell ref="AY1:AZ1"/>
    <mergeCell ref="BA1:BB1"/>
    <mergeCell ref="BC1:BD1"/>
    <mergeCell ref="BE1:BF1"/>
    <mergeCell ref="BG1:BH1"/>
    <mergeCell ref="BI1:BJ1"/>
    <mergeCell ref="AM1:AN1"/>
    <mergeCell ref="AO1:AP1"/>
    <mergeCell ref="AQ1:AR1"/>
    <mergeCell ref="AS1:AT1"/>
    <mergeCell ref="AU1:AV1"/>
    <mergeCell ref="AW1:AX1"/>
    <mergeCell ref="AA1:AB1"/>
    <mergeCell ref="AC1:AD1"/>
    <mergeCell ref="AE1:AF1"/>
    <mergeCell ref="AG1:AH1"/>
    <mergeCell ref="AI1:AJ1"/>
    <mergeCell ref="AK1:AL1"/>
    <mergeCell ref="O1:P1"/>
    <mergeCell ref="Q1:R1"/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D5:D6 BL5:BL6 CB5:CB6 BZ5:BZ6 BX5:BX6 BV5:BV6 BT5:BT6 BR5:BR6 CD5:CD6 BP5:BP6 BN5:BN6 BJ5:BJ6 BH5:BH6 BF5:BF6 BD5:BD6 BB5:BB6 AZ5:AZ6 AX5:AX6 AV5:AV6 AT5:AT6 AR5:AR6 AP5:AP6 AN5:AN6 AL5:AL6 AJ5:AJ6 AH5:AH6 AF5:AF6 AD5:AD6 AB5:AB6 Z5:Z6 X5:X6 V5:V6 T5:T6 R5:R6 P5:P6 N5:N6 L5:L6 J5:J6 H5:H6 F5:F6">
      <formula1>$A$55:$A$56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Q101"/>
  <sheetViews>
    <sheetView zoomScale="85" zoomScaleNormal="85" workbookViewId="0"/>
  </sheetViews>
  <sheetFormatPr defaultColWidth="8.85546875" defaultRowHeight="15" outlineLevelRow="1" x14ac:dyDescent="0.25"/>
  <cols>
    <col min="1" max="1" width="8.85546875" style="15"/>
    <col min="2" max="2" width="44" style="15" customWidth="1"/>
    <col min="3" max="3" width="16" style="15" bestFit="1" customWidth="1"/>
    <col min="4" max="4" width="9.5703125" style="15" customWidth="1"/>
    <col min="5" max="10" width="9" style="15" bestFit="1" customWidth="1"/>
    <col min="11" max="42" width="8.85546875" style="15"/>
    <col min="43" max="43" width="11.140625" style="15" customWidth="1"/>
    <col min="44" max="16384" width="8.85546875" style="15"/>
  </cols>
  <sheetData>
    <row r="1" spans="1:43" x14ac:dyDescent="0.25">
      <c r="A1" s="372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4"/>
    </row>
    <row r="2" spans="1:43" x14ac:dyDescent="0.25">
      <c r="A2" s="375"/>
      <c r="B2" s="211" t="s">
        <v>11</v>
      </c>
      <c r="C2" s="246"/>
      <c r="D2" s="211" t="s">
        <v>160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376"/>
    </row>
    <row r="3" spans="1:43" x14ac:dyDescent="0.25">
      <c r="A3" s="375"/>
      <c r="B3" s="211"/>
      <c r="C3" s="247"/>
      <c r="D3" s="211" t="s">
        <v>161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377">
        <v>0.19</v>
      </c>
    </row>
    <row r="4" spans="1:43" x14ac:dyDescent="0.25">
      <c r="A4" s="375"/>
      <c r="B4" s="211"/>
      <c r="C4" s="5"/>
      <c r="D4" s="211" t="s">
        <v>12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377">
        <v>0.21</v>
      </c>
    </row>
    <row r="5" spans="1:43" x14ac:dyDescent="0.25">
      <c r="A5" s="375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377"/>
    </row>
    <row r="6" spans="1:43" x14ac:dyDescent="0.25">
      <c r="A6" s="375"/>
      <c r="B6" s="208" t="s">
        <v>13</v>
      </c>
      <c r="C6" s="209">
        <f>'Podnik A'!C6</f>
        <v>2020</v>
      </c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376"/>
    </row>
    <row r="7" spans="1:43" x14ac:dyDescent="0.25">
      <c r="A7" s="375"/>
      <c r="B7" s="208" t="s">
        <v>14</v>
      </c>
      <c r="C7" s="210">
        <f>'Podnik A'!C7</f>
        <v>0.21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376"/>
    </row>
    <row r="8" spans="1:43" x14ac:dyDescent="0.25">
      <c r="A8" s="375"/>
      <c r="B8" s="208" t="s">
        <v>15</v>
      </c>
      <c r="C8" s="210">
        <f>'Podnik A'!C8</f>
        <v>0.04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376"/>
    </row>
    <row r="9" spans="1:43" x14ac:dyDescent="0.25">
      <c r="A9" s="375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376"/>
    </row>
    <row r="10" spans="1:43" ht="15.75" thickBot="1" x14ac:dyDescent="0.3">
      <c r="A10" s="375"/>
      <c r="B10" s="211" t="s">
        <v>16</v>
      </c>
      <c r="C10" s="211">
        <f>$C$6</f>
        <v>2020</v>
      </c>
      <c r="D10" s="211">
        <f>C10+1</f>
        <v>2021</v>
      </c>
      <c r="E10" s="211">
        <f t="shared" ref="E10:AP10" si="0">D10+1</f>
        <v>2022</v>
      </c>
      <c r="F10" s="211">
        <f t="shared" si="0"/>
        <v>2023</v>
      </c>
      <c r="G10" s="211">
        <f t="shared" si="0"/>
        <v>2024</v>
      </c>
      <c r="H10" s="211">
        <f t="shared" si="0"/>
        <v>2025</v>
      </c>
      <c r="I10" s="211">
        <f t="shared" si="0"/>
        <v>2026</v>
      </c>
      <c r="J10" s="211">
        <f t="shared" si="0"/>
        <v>2027</v>
      </c>
      <c r="K10" s="211">
        <f t="shared" si="0"/>
        <v>2028</v>
      </c>
      <c r="L10" s="211">
        <f t="shared" si="0"/>
        <v>2029</v>
      </c>
      <c r="M10" s="211">
        <f t="shared" si="0"/>
        <v>2030</v>
      </c>
      <c r="N10" s="211">
        <f t="shared" si="0"/>
        <v>2031</v>
      </c>
      <c r="O10" s="211">
        <f t="shared" si="0"/>
        <v>2032</v>
      </c>
      <c r="P10" s="211">
        <f t="shared" si="0"/>
        <v>2033</v>
      </c>
      <c r="Q10" s="211">
        <f t="shared" si="0"/>
        <v>2034</v>
      </c>
      <c r="R10" s="211">
        <f t="shared" si="0"/>
        <v>2035</v>
      </c>
      <c r="S10" s="211">
        <f t="shared" si="0"/>
        <v>2036</v>
      </c>
      <c r="T10" s="211">
        <f t="shared" si="0"/>
        <v>2037</v>
      </c>
      <c r="U10" s="211">
        <f t="shared" si="0"/>
        <v>2038</v>
      </c>
      <c r="V10" s="211">
        <f t="shared" si="0"/>
        <v>2039</v>
      </c>
      <c r="W10" s="211">
        <f t="shared" si="0"/>
        <v>2040</v>
      </c>
      <c r="X10" s="211">
        <f t="shared" si="0"/>
        <v>2041</v>
      </c>
      <c r="Y10" s="211">
        <f t="shared" si="0"/>
        <v>2042</v>
      </c>
      <c r="Z10" s="211">
        <f t="shared" si="0"/>
        <v>2043</v>
      </c>
      <c r="AA10" s="211">
        <f t="shared" si="0"/>
        <v>2044</v>
      </c>
      <c r="AB10" s="211">
        <f t="shared" si="0"/>
        <v>2045</v>
      </c>
      <c r="AC10" s="211">
        <f t="shared" si="0"/>
        <v>2046</v>
      </c>
      <c r="AD10" s="211">
        <f t="shared" si="0"/>
        <v>2047</v>
      </c>
      <c r="AE10" s="211">
        <f t="shared" si="0"/>
        <v>2048</v>
      </c>
      <c r="AF10" s="211">
        <f t="shared" si="0"/>
        <v>2049</v>
      </c>
      <c r="AG10" s="211">
        <f t="shared" si="0"/>
        <v>2050</v>
      </c>
      <c r="AH10" s="211">
        <f t="shared" si="0"/>
        <v>2051</v>
      </c>
      <c r="AI10" s="211">
        <f t="shared" si="0"/>
        <v>2052</v>
      </c>
      <c r="AJ10" s="211">
        <f t="shared" si="0"/>
        <v>2053</v>
      </c>
      <c r="AK10" s="211">
        <f t="shared" si="0"/>
        <v>2054</v>
      </c>
      <c r="AL10" s="211">
        <f t="shared" si="0"/>
        <v>2055</v>
      </c>
      <c r="AM10" s="211">
        <f t="shared" si="0"/>
        <v>2056</v>
      </c>
      <c r="AN10" s="211">
        <f t="shared" si="0"/>
        <v>2057</v>
      </c>
      <c r="AO10" s="211">
        <f t="shared" si="0"/>
        <v>2058</v>
      </c>
      <c r="AP10" s="211">
        <f t="shared" si="0"/>
        <v>2059</v>
      </c>
      <c r="AQ10" s="376"/>
    </row>
    <row r="11" spans="1:43" x14ac:dyDescent="0.25">
      <c r="A11" s="127"/>
      <c r="B11" s="3" t="s">
        <v>17</v>
      </c>
      <c r="C11" s="3">
        <v>1</v>
      </c>
      <c r="D11" s="3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3">
        <v>12</v>
      </c>
      <c r="O11" s="3">
        <v>13</v>
      </c>
      <c r="P11" s="3">
        <v>14</v>
      </c>
      <c r="Q11" s="3">
        <v>15</v>
      </c>
      <c r="R11" s="3">
        <v>16</v>
      </c>
      <c r="S11" s="3">
        <v>17</v>
      </c>
      <c r="T11" s="3">
        <v>18</v>
      </c>
      <c r="U11" s="3">
        <v>19</v>
      </c>
      <c r="V11" s="3">
        <v>20</v>
      </c>
      <c r="W11" s="3">
        <v>21</v>
      </c>
      <c r="X11" s="3">
        <v>22</v>
      </c>
      <c r="Y11" s="3">
        <v>23</v>
      </c>
      <c r="Z11" s="3">
        <v>24</v>
      </c>
      <c r="AA11" s="3">
        <v>25</v>
      </c>
      <c r="AB11" s="3">
        <v>26</v>
      </c>
      <c r="AC11" s="3">
        <v>27</v>
      </c>
      <c r="AD11" s="3">
        <v>28</v>
      </c>
      <c r="AE11" s="3">
        <v>29</v>
      </c>
      <c r="AF11" s="3">
        <v>30</v>
      </c>
      <c r="AG11" s="3">
        <v>31</v>
      </c>
      <c r="AH11" s="3">
        <v>32</v>
      </c>
      <c r="AI11" s="3">
        <v>33</v>
      </c>
      <c r="AJ11" s="3">
        <v>34</v>
      </c>
      <c r="AK11" s="3">
        <v>35</v>
      </c>
      <c r="AL11" s="3">
        <v>36</v>
      </c>
      <c r="AM11" s="3">
        <v>37</v>
      </c>
      <c r="AN11" s="3">
        <v>38</v>
      </c>
      <c r="AO11" s="3">
        <v>39</v>
      </c>
      <c r="AP11" s="3">
        <v>40</v>
      </c>
      <c r="AQ11" s="128"/>
    </row>
    <row r="12" spans="1:43" x14ac:dyDescent="0.25">
      <c r="A12" s="129"/>
      <c r="B12" s="4" t="s">
        <v>127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130" t="s">
        <v>18</v>
      </c>
    </row>
    <row r="13" spans="1:43" x14ac:dyDescent="0.25">
      <c r="A13" s="378">
        <v>1</v>
      </c>
      <c r="B13" s="212" t="s">
        <v>0</v>
      </c>
      <c r="C13" s="213">
        <f>'Podnik A'!C13+'Efektivita vs kompenzacie'!C6</f>
        <v>0</v>
      </c>
      <c r="D13" s="213">
        <f>'Podnik A'!D13+'Efektivita vs kompenzacie'!D6</f>
        <v>0</v>
      </c>
      <c r="E13" s="213">
        <f>'Podnik A'!E13+'Efektivita vs kompenzacie'!E6</f>
        <v>0</v>
      </c>
      <c r="F13" s="213">
        <f>'Podnik A'!F13+'Efektivita vs kompenzacie'!F6</f>
        <v>0</v>
      </c>
      <c r="G13" s="213">
        <f>'Podnik A'!G13+'Efektivita vs kompenzacie'!G6</f>
        <v>0</v>
      </c>
      <c r="H13" s="213">
        <f>'Podnik A'!H13+'Efektivita vs kompenzacie'!H6</f>
        <v>0</v>
      </c>
      <c r="I13" s="213">
        <f>'Podnik A'!I13+'Efektivita vs kompenzacie'!I6</f>
        <v>0</v>
      </c>
      <c r="J13" s="213">
        <f>'Podnik A'!J13+'Efektivita vs kompenzacie'!J6</f>
        <v>0</v>
      </c>
      <c r="K13" s="213">
        <f>'Podnik A'!K13+'Efektivita vs kompenzacie'!K6</f>
        <v>0</v>
      </c>
      <c r="L13" s="213">
        <f>'Podnik A'!L13+'Efektivita vs kompenzacie'!L6</f>
        <v>0</v>
      </c>
      <c r="M13" s="213">
        <f>'Podnik A'!M13+'Efektivita vs kompenzacie'!M6</f>
        <v>0</v>
      </c>
      <c r="N13" s="213">
        <f>'Podnik A'!N13+'Efektivita vs kompenzacie'!N6</f>
        <v>0</v>
      </c>
      <c r="O13" s="213">
        <f>'Podnik A'!O13+'Efektivita vs kompenzacie'!O6</f>
        <v>0</v>
      </c>
      <c r="P13" s="213">
        <f>'Podnik A'!P13+'Efektivita vs kompenzacie'!P6</f>
        <v>0</v>
      </c>
      <c r="Q13" s="213">
        <f>'Podnik A'!Q13+'Efektivita vs kompenzacie'!Q6</f>
        <v>0</v>
      </c>
      <c r="R13" s="213">
        <f>'Podnik A'!R13+'Efektivita vs kompenzacie'!R6</f>
        <v>0</v>
      </c>
      <c r="S13" s="213">
        <f>'Podnik A'!S13+'Efektivita vs kompenzacie'!S6</f>
        <v>0</v>
      </c>
      <c r="T13" s="213">
        <f>'Podnik A'!T13+'Efektivita vs kompenzacie'!T6</f>
        <v>0</v>
      </c>
      <c r="U13" s="213">
        <f>'Podnik A'!U13+'Efektivita vs kompenzacie'!U6</f>
        <v>0</v>
      </c>
      <c r="V13" s="213">
        <f>'Podnik A'!V13+'Efektivita vs kompenzacie'!V6</f>
        <v>0</v>
      </c>
      <c r="W13" s="213">
        <f>'Podnik A'!W13+'Efektivita vs kompenzacie'!W6</f>
        <v>0</v>
      </c>
      <c r="X13" s="213">
        <f>'Podnik A'!X13+'Efektivita vs kompenzacie'!X6</f>
        <v>0</v>
      </c>
      <c r="Y13" s="213">
        <f>'Podnik A'!Y13+'Efektivita vs kompenzacie'!Y6</f>
        <v>0</v>
      </c>
      <c r="Z13" s="213">
        <f>'Podnik A'!Z13+'Efektivita vs kompenzacie'!Z6</f>
        <v>0</v>
      </c>
      <c r="AA13" s="213">
        <f>'Podnik A'!AA13+'Efektivita vs kompenzacie'!AA6</f>
        <v>0</v>
      </c>
      <c r="AB13" s="213">
        <f>'Podnik A'!AB13+'Efektivita vs kompenzacie'!AB6</f>
        <v>0</v>
      </c>
      <c r="AC13" s="213">
        <f>'Podnik A'!AC13+'Efektivita vs kompenzacie'!AC6</f>
        <v>0</v>
      </c>
      <c r="AD13" s="213">
        <f>'Podnik A'!AD13+'Efektivita vs kompenzacie'!AD6</f>
        <v>0</v>
      </c>
      <c r="AE13" s="213">
        <f>'Podnik A'!AE13+'Efektivita vs kompenzacie'!AE6</f>
        <v>0</v>
      </c>
      <c r="AF13" s="213">
        <f>'Podnik A'!AF13+'Efektivita vs kompenzacie'!AF6</f>
        <v>0</v>
      </c>
      <c r="AG13" s="213">
        <f>'Podnik A'!AG13+'Efektivita vs kompenzacie'!AG6</f>
        <v>0</v>
      </c>
      <c r="AH13" s="213">
        <f>'Podnik A'!AH13+'Efektivita vs kompenzacie'!AH6</f>
        <v>0</v>
      </c>
      <c r="AI13" s="213">
        <f>'Podnik A'!AI13+'Efektivita vs kompenzacie'!AI6</f>
        <v>0</v>
      </c>
      <c r="AJ13" s="213">
        <f>'Podnik A'!AJ13+'Efektivita vs kompenzacie'!AJ6</f>
        <v>0</v>
      </c>
      <c r="AK13" s="213">
        <f>'Podnik A'!AK13+'Efektivita vs kompenzacie'!AK6</f>
        <v>0</v>
      </c>
      <c r="AL13" s="213">
        <f>'Podnik A'!AL13+'Efektivita vs kompenzacie'!AL6</f>
        <v>0</v>
      </c>
      <c r="AM13" s="213">
        <f>'Podnik A'!AM13+'Efektivita vs kompenzacie'!AM6</f>
        <v>0</v>
      </c>
      <c r="AN13" s="213">
        <f>'Podnik A'!AN13+'Efektivita vs kompenzacie'!AN6</f>
        <v>0</v>
      </c>
      <c r="AO13" s="213">
        <f>'Podnik A'!AO13+'Efektivita vs kompenzacie'!AO6</f>
        <v>0</v>
      </c>
      <c r="AP13" s="213">
        <f>'Podnik A'!AP13+'Efektivita vs kompenzacie'!AP6</f>
        <v>0</v>
      </c>
      <c r="AQ13" s="379"/>
    </row>
    <row r="14" spans="1:43" x14ac:dyDescent="0.25">
      <c r="A14" s="378">
        <v>2</v>
      </c>
      <c r="B14" s="212" t="s">
        <v>1</v>
      </c>
      <c r="C14" s="213">
        <f>C15-C16</f>
        <v>50000</v>
      </c>
      <c r="D14" s="213">
        <f t="shared" ref="D14:AP14" si="1">D15-D16</f>
        <v>0</v>
      </c>
      <c r="E14" s="213">
        <f t="shared" si="1"/>
        <v>0</v>
      </c>
      <c r="F14" s="213">
        <f t="shared" si="1"/>
        <v>0</v>
      </c>
      <c r="G14" s="213">
        <f t="shared" si="1"/>
        <v>0</v>
      </c>
      <c r="H14" s="213">
        <f t="shared" si="1"/>
        <v>0</v>
      </c>
      <c r="I14" s="213">
        <f t="shared" si="1"/>
        <v>0</v>
      </c>
      <c r="J14" s="213">
        <f t="shared" si="1"/>
        <v>0</v>
      </c>
      <c r="K14" s="213">
        <f t="shared" si="1"/>
        <v>0</v>
      </c>
      <c r="L14" s="213">
        <f t="shared" si="1"/>
        <v>0</v>
      </c>
      <c r="M14" s="213">
        <f t="shared" si="1"/>
        <v>0</v>
      </c>
      <c r="N14" s="213">
        <f t="shared" si="1"/>
        <v>0</v>
      </c>
      <c r="O14" s="213">
        <f t="shared" si="1"/>
        <v>0</v>
      </c>
      <c r="P14" s="213">
        <f t="shared" si="1"/>
        <v>0</v>
      </c>
      <c r="Q14" s="213">
        <f t="shared" si="1"/>
        <v>0</v>
      </c>
      <c r="R14" s="213">
        <f t="shared" si="1"/>
        <v>0</v>
      </c>
      <c r="S14" s="213">
        <f t="shared" si="1"/>
        <v>0</v>
      </c>
      <c r="T14" s="213">
        <f t="shared" si="1"/>
        <v>0</v>
      </c>
      <c r="U14" s="213">
        <f t="shared" si="1"/>
        <v>0</v>
      </c>
      <c r="V14" s="213">
        <f t="shared" si="1"/>
        <v>0</v>
      </c>
      <c r="W14" s="213">
        <f t="shared" si="1"/>
        <v>0</v>
      </c>
      <c r="X14" s="213">
        <f t="shared" si="1"/>
        <v>0</v>
      </c>
      <c r="Y14" s="213">
        <f t="shared" si="1"/>
        <v>0</v>
      </c>
      <c r="Z14" s="213">
        <f t="shared" si="1"/>
        <v>0</v>
      </c>
      <c r="AA14" s="213">
        <f t="shared" si="1"/>
        <v>0</v>
      </c>
      <c r="AB14" s="213">
        <f t="shared" si="1"/>
        <v>0</v>
      </c>
      <c r="AC14" s="213">
        <f t="shared" si="1"/>
        <v>0</v>
      </c>
      <c r="AD14" s="213">
        <f t="shared" si="1"/>
        <v>0</v>
      </c>
      <c r="AE14" s="213">
        <f t="shared" si="1"/>
        <v>0</v>
      </c>
      <c r="AF14" s="213">
        <f t="shared" si="1"/>
        <v>0</v>
      </c>
      <c r="AG14" s="213">
        <f t="shared" si="1"/>
        <v>50000</v>
      </c>
      <c r="AH14" s="213">
        <f t="shared" si="1"/>
        <v>0</v>
      </c>
      <c r="AI14" s="213">
        <f t="shared" si="1"/>
        <v>0</v>
      </c>
      <c r="AJ14" s="213">
        <f t="shared" si="1"/>
        <v>0</v>
      </c>
      <c r="AK14" s="213">
        <f t="shared" si="1"/>
        <v>0</v>
      </c>
      <c r="AL14" s="213">
        <f t="shared" si="1"/>
        <v>0</v>
      </c>
      <c r="AM14" s="213">
        <f t="shared" si="1"/>
        <v>0</v>
      </c>
      <c r="AN14" s="213">
        <f t="shared" si="1"/>
        <v>0</v>
      </c>
      <c r="AO14" s="213">
        <f t="shared" si="1"/>
        <v>0</v>
      </c>
      <c r="AP14" s="213">
        <f t="shared" si="1"/>
        <v>0</v>
      </c>
      <c r="AQ14" s="379"/>
    </row>
    <row r="15" spans="1:43" outlineLevel="1" x14ac:dyDescent="0.25">
      <c r="A15" s="380"/>
      <c r="B15" s="234" t="s">
        <v>158</v>
      </c>
      <c r="C15" s="235">
        <f>'Podnik A'!C14+'Efektivita vs kompenzacie'!C7</f>
        <v>100000</v>
      </c>
      <c r="D15" s="235">
        <f>'Podnik A'!D14+'Efektivita vs kompenzacie'!D7</f>
        <v>0</v>
      </c>
      <c r="E15" s="235">
        <f>'Podnik A'!E14+'Efektivita vs kompenzacie'!E7</f>
        <v>0</v>
      </c>
      <c r="F15" s="235">
        <f>'Podnik A'!F14+'Efektivita vs kompenzacie'!F7</f>
        <v>0</v>
      </c>
      <c r="G15" s="235">
        <f>'Podnik A'!G14+'Efektivita vs kompenzacie'!G7</f>
        <v>0</v>
      </c>
      <c r="H15" s="235">
        <f>'Podnik A'!H14+'Efektivita vs kompenzacie'!H7</f>
        <v>0</v>
      </c>
      <c r="I15" s="235">
        <f>'Podnik A'!I14+'Efektivita vs kompenzacie'!I7</f>
        <v>0</v>
      </c>
      <c r="J15" s="235">
        <f>'Podnik A'!J14+'Efektivita vs kompenzacie'!J7</f>
        <v>0</v>
      </c>
      <c r="K15" s="235">
        <f>'Podnik A'!K14+'Efektivita vs kompenzacie'!K7</f>
        <v>0</v>
      </c>
      <c r="L15" s="235">
        <f>'Podnik A'!L14+'Efektivita vs kompenzacie'!L7</f>
        <v>0</v>
      </c>
      <c r="M15" s="235">
        <f>'Podnik A'!M14+'Efektivita vs kompenzacie'!M7</f>
        <v>0</v>
      </c>
      <c r="N15" s="235">
        <f>'Podnik A'!N14+'Efektivita vs kompenzacie'!N7</f>
        <v>0</v>
      </c>
      <c r="O15" s="235">
        <f>'Podnik A'!O14+'Efektivita vs kompenzacie'!O7</f>
        <v>0</v>
      </c>
      <c r="P15" s="235">
        <f>'Podnik A'!P14+'Efektivita vs kompenzacie'!P7</f>
        <v>0</v>
      </c>
      <c r="Q15" s="235">
        <f>'Podnik A'!Q14+'Efektivita vs kompenzacie'!Q7</f>
        <v>0</v>
      </c>
      <c r="R15" s="235">
        <f>'Podnik A'!R14+'Efektivita vs kompenzacie'!R7</f>
        <v>0</v>
      </c>
      <c r="S15" s="235">
        <f>'Podnik A'!S14+'Efektivita vs kompenzacie'!S7</f>
        <v>0</v>
      </c>
      <c r="T15" s="235">
        <f>'Podnik A'!T14+'Efektivita vs kompenzacie'!T7</f>
        <v>0</v>
      </c>
      <c r="U15" s="235">
        <f>'Podnik A'!U14+'Efektivita vs kompenzacie'!U7</f>
        <v>0</v>
      </c>
      <c r="V15" s="235">
        <f>'Podnik A'!V14+'Efektivita vs kompenzacie'!V7</f>
        <v>0</v>
      </c>
      <c r="W15" s="235">
        <f>'Podnik A'!W14+'Efektivita vs kompenzacie'!W7</f>
        <v>0</v>
      </c>
      <c r="X15" s="235">
        <f>'Podnik A'!X14+'Efektivita vs kompenzacie'!X7</f>
        <v>0</v>
      </c>
      <c r="Y15" s="235">
        <f>'Podnik A'!Y14+'Efektivita vs kompenzacie'!Y7</f>
        <v>0</v>
      </c>
      <c r="Z15" s="235">
        <f>'Podnik A'!Z14+'Efektivita vs kompenzacie'!Z7</f>
        <v>0</v>
      </c>
      <c r="AA15" s="235">
        <f>'Podnik A'!AA14+'Efektivita vs kompenzacie'!AA7</f>
        <v>0</v>
      </c>
      <c r="AB15" s="235">
        <f>'Podnik A'!AB14+'Efektivita vs kompenzacie'!AB7</f>
        <v>0</v>
      </c>
      <c r="AC15" s="235">
        <f>'Podnik A'!AC14+'Efektivita vs kompenzacie'!AC7</f>
        <v>0</v>
      </c>
      <c r="AD15" s="235">
        <f>'Podnik A'!AD14+'Efektivita vs kompenzacie'!AD7</f>
        <v>0</v>
      </c>
      <c r="AE15" s="235">
        <f>'Podnik A'!AE14+'Efektivita vs kompenzacie'!AE7</f>
        <v>0</v>
      </c>
      <c r="AF15" s="235">
        <f>'Podnik A'!AF14+'Efektivita vs kompenzacie'!AF7</f>
        <v>0</v>
      </c>
      <c r="AG15" s="235">
        <f>'Podnik A'!AG14+'Efektivita vs kompenzacie'!AG7</f>
        <v>0</v>
      </c>
      <c r="AH15" s="235">
        <f>'Podnik A'!AH14+'Efektivita vs kompenzacie'!AH7</f>
        <v>0</v>
      </c>
      <c r="AI15" s="235">
        <f>'Podnik A'!AI14+'Efektivita vs kompenzacie'!AI7</f>
        <v>0</v>
      </c>
      <c r="AJ15" s="235">
        <f>'Podnik A'!AJ14+'Efektivita vs kompenzacie'!AJ7</f>
        <v>0</v>
      </c>
      <c r="AK15" s="235">
        <f>'Podnik A'!AK14+'Efektivita vs kompenzacie'!AK7</f>
        <v>0</v>
      </c>
      <c r="AL15" s="235">
        <f>'Podnik A'!AL14+'Efektivita vs kompenzacie'!AL7</f>
        <v>0</v>
      </c>
      <c r="AM15" s="235">
        <f>'Podnik A'!AM14+'Efektivita vs kompenzacie'!AM7</f>
        <v>0</v>
      </c>
      <c r="AN15" s="235">
        <f>'Podnik A'!AN14+'Efektivita vs kompenzacie'!AN7</f>
        <v>0</v>
      </c>
      <c r="AO15" s="235">
        <f>'Podnik A'!AO14+'Efektivita vs kompenzacie'!AO7</f>
        <v>0</v>
      </c>
      <c r="AP15" s="235">
        <f>'Podnik A'!AP14+'Efektivita vs kompenzacie'!AP7</f>
        <v>0</v>
      </c>
      <c r="AQ15" s="379"/>
    </row>
    <row r="16" spans="1:43" outlineLevel="1" x14ac:dyDescent="0.25">
      <c r="A16" s="380"/>
      <c r="B16" s="234" t="s">
        <v>159</v>
      </c>
      <c r="C16" s="235">
        <f>'Efektivita vs kompenzacie'!C114</f>
        <v>50000</v>
      </c>
      <c r="D16" s="235">
        <f>'Efektivita vs kompenzacie'!D114</f>
        <v>0</v>
      </c>
      <c r="E16" s="235">
        <f>'Efektivita vs kompenzacie'!E114</f>
        <v>0</v>
      </c>
      <c r="F16" s="235">
        <f>'Efektivita vs kompenzacie'!F114</f>
        <v>0</v>
      </c>
      <c r="G16" s="235">
        <f>'Efektivita vs kompenzacie'!G114</f>
        <v>0</v>
      </c>
      <c r="H16" s="235">
        <f>'Efektivita vs kompenzacie'!H114</f>
        <v>0</v>
      </c>
      <c r="I16" s="235">
        <f>'Efektivita vs kompenzacie'!I114</f>
        <v>0</v>
      </c>
      <c r="J16" s="235">
        <f>'Efektivita vs kompenzacie'!J114</f>
        <v>0</v>
      </c>
      <c r="K16" s="235">
        <f>'Efektivita vs kompenzacie'!K114</f>
        <v>0</v>
      </c>
      <c r="L16" s="235">
        <f>'Efektivita vs kompenzacie'!L114</f>
        <v>0</v>
      </c>
      <c r="M16" s="235">
        <f>'Efektivita vs kompenzacie'!M114</f>
        <v>0</v>
      </c>
      <c r="N16" s="235">
        <f>'Efektivita vs kompenzacie'!N114</f>
        <v>0</v>
      </c>
      <c r="O16" s="235">
        <f>'Efektivita vs kompenzacie'!O114</f>
        <v>0</v>
      </c>
      <c r="P16" s="235">
        <f>'Efektivita vs kompenzacie'!P114</f>
        <v>0</v>
      </c>
      <c r="Q16" s="235">
        <f>'Efektivita vs kompenzacie'!Q114</f>
        <v>0</v>
      </c>
      <c r="R16" s="235">
        <f>'Efektivita vs kompenzacie'!R114</f>
        <v>0</v>
      </c>
      <c r="S16" s="235">
        <f>'Efektivita vs kompenzacie'!S114</f>
        <v>0</v>
      </c>
      <c r="T16" s="235">
        <f>'Efektivita vs kompenzacie'!T114</f>
        <v>0</v>
      </c>
      <c r="U16" s="235">
        <f>'Efektivita vs kompenzacie'!U114</f>
        <v>0</v>
      </c>
      <c r="V16" s="235">
        <f>'Efektivita vs kompenzacie'!V114</f>
        <v>0</v>
      </c>
      <c r="W16" s="235">
        <f>'Efektivita vs kompenzacie'!W114</f>
        <v>0</v>
      </c>
      <c r="X16" s="235">
        <f>'Efektivita vs kompenzacie'!X114</f>
        <v>0</v>
      </c>
      <c r="Y16" s="235">
        <f>'Efektivita vs kompenzacie'!Y114</f>
        <v>0</v>
      </c>
      <c r="Z16" s="235">
        <f>'Efektivita vs kompenzacie'!Z114</f>
        <v>0</v>
      </c>
      <c r="AA16" s="235">
        <f>'Efektivita vs kompenzacie'!AA114</f>
        <v>0</v>
      </c>
      <c r="AB16" s="235">
        <f>'Efektivita vs kompenzacie'!AB114</f>
        <v>0</v>
      </c>
      <c r="AC16" s="235">
        <f>'Efektivita vs kompenzacie'!AC114</f>
        <v>0</v>
      </c>
      <c r="AD16" s="235">
        <f>'Efektivita vs kompenzacie'!AD114</f>
        <v>0</v>
      </c>
      <c r="AE16" s="235">
        <f>'Efektivita vs kompenzacie'!AE114</f>
        <v>0</v>
      </c>
      <c r="AF16" s="235">
        <f>'Efektivita vs kompenzacie'!AF114</f>
        <v>0</v>
      </c>
      <c r="AG16" s="235">
        <f>'Efektivita vs kompenzacie'!AG114</f>
        <v>-50000</v>
      </c>
      <c r="AH16" s="235">
        <f>'Efektivita vs kompenzacie'!AH114</f>
        <v>0</v>
      </c>
      <c r="AI16" s="235">
        <f>'Efektivita vs kompenzacie'!AI114</f>
        <v>0</v>
      </c>
      <c r="AJ16" s="235">
        <f>'Efektivita vs kompenzacie'!AJ114</f>
        <v>0</v>
      </c>
      <c r="AK16" s="235">
        <f>'Efektivita vs kompenzacie'!AK114</f>
        <v>0</v>
      </c>
      <c r="AL16" s="235">
        <f>'Efektivita vs kompenzacie'!AL114</f>
        <v>0</v>
      </c>
      <c r="AM16" s="235">
        <f>'Efektivita vs kompenzacie'!AM114</f>
        <v>0</v>
      </c>
      <c r="AN16" s="235">
        <f>'Efektivita vs kompenzacie'!AN114</f>
        <v>0</v>
      </c>
      <c r="AO16" s="235">
        <f>'Efektivita vs kompenzacie'!AO114</f>
        <v>0</v>
      </c>
      <c r="AP16" s="235">
        <f>'Efektivita vs kompenzacie'!AP114</f>
        <v>0</v>
      </c>
      <c r="AQ16" s="379"/>
    </row>
    <row r="17" spans="1:43" x14ac:dyDescent="0.25">
      <c r="A17" s="378">
        <v>3</v>
      </c>
      <c r="B17" s="212" t="s">
        <v>2</v>
      </c>
      <c r="C17" s="213">
        <f>'Podnik A'!C15+'Efektivita vs kompenzacie'!C8</f>
        <v>95000</v>
      </c>
      <c r="D17" s="213">
        <f>'Podnik A'!D15+'Efektivita vs kompenzacie'!D8</f>
        <v>0</v>
      </c>
      <c r="E17" s="213">
        <f>'Podnik A'!E15+'Efektivita vs kompenzacie'!E8</f>
        <v>0</v>
      </c>
      <c r="F17" s="213">
        <f>'Podnik A'!F15+'Efektivita vs kompenzacie'!F8</f>
        <v>0</v>
      </c>
      <c r="G17" s="213">
        <f>'Podnik A'!G15+'Efektivita vs kompenzacie'!G8</f>
        <v>0</v>
      </c>
      <c r="H17" s="213">
        <f>'Podnik A'!H15+'Efektivita vs kompenzacie'!H8</f>
        <v>0</v>
      </c>
      <c r="I17" s="213">
        <f>'Podnik A'!I15+'Efektivita vs kompenzacie'!I8</f>
        <v>55000</v>
      </c>
      <c r="J17" s="213">
        <f>'Podnik A'!J15+'Efektivita vs kompenzacie'!J8</f>
        <v>40000</v>
      </c>
      <c r="K17" s="213">
        <f>'Podnik A'!K15+'Efektivita vs kompenzacie'!K8</f>
        <v>20000</v>
      </c>
      <c r="L17" s="213">
        <f>'Podnik A'!L15+'Efektivita vs kompenzacie'!L8</f>
        <v>0</v>
      </c>
      <c r="M17" s="213">
        <f>'Podnik A'!M15+'Efektivita vs kompenzacie'!M8</f>
        <v>0</v>
      </c>
      <c r="N17" s="213">
        <f>'Podnik A'!N15+'Efektivita vs kompenzacie'!N8</f>
        <v>0</v>
      </c>
      <c r="O17" s="213">
        <f>'Podnik A'!O15+'Efektivita vs kompenzacie'!O8</f>
        <v>55000</v>
      </c>
      <c r="P17" s="213">
        <f>'Podnik A'!P15+'Efektivita vs kompenzacie'!P8</f>
        <v>40000</v>
      </c>
      <c r="Q17" s="213">
        <f>'Podnik A'!Q15+'Efektivita vs kompenzacie'!Q8</f>
        <v>20000</v>
      </c>
      <c r="R17" s="213">
        <f>'Podnik A'!R15+'Efektivita vs kompenzacie'!R8</f>
        <v>0</v>
      </c>
      <c r="S17" s="213">
        <f>'Podnik A'!S15+'Efektivita vs kompenzacie'!S8</f>
        <v>0</v>
      </c>
      <c r="T17" s="213">
        <f>'Podnik A'!T15+'Efektivita vs kompenzacie'!T8</f>
        <v>0</v>
      </c>
      <c r="U17" s="213">
        <f>'Podnik A'!U15+'Efektivita vs kompenzacie'!U8</f>
        <v>55000</v>
      </c>
      <c r="V17" s="213">
        <f>'Podnik A'!V15+'Efektivita vs kompenzacie'!V8</f>
        <v>40000</v>
      </c>
      <c r="W17" s="213">
        <f>'Podnik A'!W15+'Efektivita vs kompenzacie'!W8</f>
        <v>20000</v>
      </c>
      <c r="X17" s="213">
        <f>'Podnik A'!X15+'Efektivita vs kompenzacie'!X8</f>
        <v>0</v>
      </c>
      <c r="Y17" s="213">
        <f>'Podnik A'!Y15+'Efektivita vs kompenzacie'!Y8</f>
        <v>0</v>
      </c>
      <c r="Z17" s="213">
        <f>'Podnik A'!Z15+'Efektivita vs kompenzacie'!Z8</f>
        <v>0</v>
      </c>
      <c r="AA17" s="213">
        <f>'Podnik A'!AA15+'Efektivita vs kompenzacie'!AA8</f>
        <v>55000</v>
      </c>
      <c r="AB17" s="213">
        <f>'Podnik A'!AB15+'Efektivita vs kompenzacie'!AB8</f>
        <v>40000</v>
      </c>
      <c r="AC17" s="213">
        <f>'Podnik A'!AC15+'Efektivita vs kompenzacie'!AC8</f>
        <v>20000</v>
      </c>
      <c r="AD17" s="213">
        <f>'Podnik A'!AD15+'Efektivita vs kompenzacie'!AD8</f>
        <v>0</v>
      </c>
      <c r="AE17" s="213">
        <f>'Podnik A'!AE15+'Efektivita vs kompenzacie'!AE8</f>
        <v>0</v>
      </c>
      <c r="AF17" s="213">
        <f>'Podnik A'!AF15+'Efektivita vs kompenzacie'!AF8</f>
        <v>0</v>
      </c>
      <c r="AG17" s="213">
        <f>'Podnik A'!AG15+'Efektivita vs kompenzacie'!AG8</f>
        <v>55000</v>
      </c>
      <c r="AH17" s="213">
        <f>'Podnik A'!AH15+'Efektivita vs kompenzacie'!AH8</f>
        <v>40000</v>
      </c>
      <c r="AI17" s="213">
        <f>'Podnik A'!AI15+'Efektivita vs kompenzacie'!AI8</f>
        <v>20000</v>
      </c>
      <c r="AJ17" s="213">
        <f>'Podnik A'!AJ15+'Efektivita vs kompenzacie'!AJ8</f>
        <v>0</v>
      </c>
      <c r="AK17" s="213">
        <f>'Podnik A'!AK15+'Efektivita vs kompenzacie'!AK8</f>
        <v>0</v>
      </c>
      <c r="AL17" s="213">
        <f>'Podnik A'!AL15+'Efektivita vs kompenzacie'!AL8</f>
        <v>0</v>
      </c>
      <c r="AM17" s="213">
        <f>'Podnik A'!AM15+'Efektivita vs kompenzacie'!AM8</f>
        <v>15000</v>
      </c>
      <c r="AN17" s="213">
        <f>'Podnik A'!AN15+'Efektivita vs kompenzacie'!AN8</f>
        <v>0</v>
      </c>
      <c r="AO17" s="213">
        <f>'Podnik A'!AO15+'Efektivita vs kompenzacie'!AO8</f>
        <v>0</v>
      </c>
      <c r="AP17" s="213">
        <f>'Podnik A'!AP15+'Efektivita vs kompenzacie'!AP8</f>
        <v>0</v>
      </c>
      <c r="AQ17" s="379"/>
    </row>
    <row r="18" spans="1:43" x14ac:dyDescent="0.25">
      <c r="A18" s="378">
        <v>4</v>
      </c>
      <c r="B18" s="212" t="s">
        <v>3</v>
      </c>
      <c r="C18" s="213">
        <f>'Podnik A'!C16+'Efektivita vs kompenzacie'!C9</f>
        <v>30000</v>
      </c>
      <c r="D18" s="213">
        <f>'Podnik A'!D16+'Efektivita vs kompenzacie'!D9</f>
        <v>0</v>
      </c>
      <c r="E18" s="213">
        <f>'Podnik A'!E16+'Efektivita vs kompenzacie'!E9</f>
        <v>0</v>
      </c>
      <c r="F18" s="213">
        <f>'Podnik A'!F16+'Efektivita vs kompenzacie'!F9</f>
        <v>0</v>
      </c>
      <c r="G18" s="213">
        <f>'Podnik A'!G16+'Efektivita vs kompenzacie'!G9</f>
        <v>10000</v>
      </c>
      <c r="H18" s="213">
        <f>'Podnik A'!H16+'Efektivita vs kompenzacie'!H9</f>
        <v>0</v>
      </c>
      <c r="I18" s="213">
        <f>'Podnik A'!I16+'Efektivita vs kompenzacie'!I9</f>
        <v>0</v>
      </c>
      <c r="J18" s="213">
        <f>'Podnik A'!J16+'Efektivita vs kompenzacie'!J9</f>
        <v>0</v>
      </c>
      <c r="K18" s="213">
        <f>'Podnik A'!K16+'Efektivita vs kompenzacie'!K9</f>
        <v>0</v>
      </c>
      <c r="L18" s="213">
        <f>'Podnik A'!L16+'Efektivita vs kompenzacie'!L9</f>
        <v>0</v>
      </c>
      <c r="M18" s="213">
        <f>'Podnik A'!M16+'Efektivita vs kompenzacie'!M9</f>
        <v>0</v>
      </c>
      <c r="N18" s="213">
        <f>'Podnik A'!N16+'Efektivita vs kompenzacie'!N9</f>
        <v>0</v>
      </c>
      <c r="O18" s="213">
        <f>'Podnik A'!O16+'Efektivita vs kompenzacie'!O9</f>
        <v>0</v>
      </c>
      <c r="P18" s="213">
        <f>'Podnik A'!P16+'Efektivita vs kompenzacie'!P9</f>
        <v>0</v>
      </c>
      <c r="Q18" s="213">
        <f>'Podnik A'!Q16+'Efektivita vs kompenzacie'!Q9</f>
        <v>0</v>
      </c>
      <c r="R18" s="213">
        <f>'Podnik A'!R16+'Efektivita vs kompenzacie'!R9</f>
        <v>0</v>
      </c>
      <c r="S18" s="213">
        <f>'Podnik A'!S16+'Efektivita vs kompenzacie'!S9</f>
        <v>0</v>
      </c>
      <c r="T18" s="213">
        <f>'Podnik A'!T16+'Efektivita vs kompenzacie'!T9</f>
        <v>0</v>
      </c>
      <c r="U18" s="213">
        <f>'Podnik A'!U16+'Efektivita vs kompenzacie'!U9</f>
        <v>0</v>
      </c>
      <c r="V18" s="213">
        <f>'Podnik A'!V16+'Efektivita vs kompenzacie'!V9</f>
        <v>0</v>
      </c>
      <c r="W18" s="213">
        <f>'Podnik A'!W16+'Efektivita vs kompenzacie'!W9</f>
        <v>0</v>
      </c>
      <c r="X18" s="213">
        <f>'Podnik A'!X16+'Efektivita vs kompenzacie'!X9</f>
        <v>0</v>
      </c>
      <c r="Y18" s="213">
        <f>'Podnik A'!Y16+'Efektivita vs kompenzacie'!Y9</f>
        <v>0</v>
      </c>
      <c r="Z18" s="213">
        <f>'Podnik A'!Z16+'Efektivita vs kompenzacie'!Z9</f>
        <v>0</v>
      </c>
      <c r="AA18" s="213">
        <f>'Podnik A'!AA16+'Efektivita vs kompenzacie'!AA9</f>
        <v>0</v>
      </c>
      <c r="AB18" s="213">
        <f>'Podnik A'!AB16+'Efektivita vs kompenzacie'!AB9</f>
        <v>0</v>
      </c>
      <c r="AC18" s="213">
        <f>'Podnik A'!AC16+'Efektivita vs kompenzacie'!AC9</f>
        <v>0</v>
      </c>
      <c r="AD18" s="213">
        <f>'Podnik A'!AD16+'Efektivita vs kompenzacie'!AD9</f>
        <v>0</v>
      </c>
      <c r="AE18" s="213">
        <f>'Podnik A'!AE16+'Efektivita vs kompenzacie'!AE9</f>
        <v>0</v>
      </c>
      <c r="AF18" s="213">
        <f>'Podnik A'!AF16+'Efektivita vs kompenzacie'!AF9</f>
        <v>0</v>
      </c>
      <c r="AG18" s="213">
        <f>'Podnik A'!AG16+'Efektivita vs kompenzacie'!AG9</f>
        <v>0</v>
      </c>
      <c r="AH18" s="213">
        <f>'Podnik A'!AH16+'Efektivita vs kompenzacie'!AH9</f>
        <v>0</v>
      </c>
      <c r="AI18" s="213">
        <f>'Podnik A'!AI16+'Efektivita vs kompenzacie'!AI9</f>
        <v>0</v>
      </c>
      <c r="AJ18" s="213">
        <f>'Podnik A'!AJ16+'Efektivita vs kompenzacie'!AJ9</f>
        <v>0</v>
      </c>
      <c r="AK18" s="213">
        <f>'Podnik A'!AK16+'Efektivita vs kompenzacie'!AK9</f>
        <v>0</v>
      </c>
      <c r="AL18" s="213">
        <f>'Podnik A'!AL16+'Efektivita vs kompenzacie'!AL9</f>
        <v>0</v>
      </c>
      <c r="AM18" s="213">
        <f>'Podnik A'!AM16+'Efektivita vs kompenzacie'!AM9</f>
        <v>0</v>
      </c>
      <c r="AN18" s="213">
        <f>'Podnik A'!AN16+'Efektivita vs kompenzacie'!AN9</f>
        <v>0</v>
      </c>
      <c r="AO18" s="213">
        <f>'Podnik A'!AO16+'Efektivita vs kompenzacie'!AO9</f>
        <v>0</v>
      </c>
      <c r="AP18" s="213">
        <f>'Podnik A'!AP16+'Efektivita vs kompenzacie'!AP9</f>
        <v>0</v>
      </c>
      <c r="AQ18" s="379"/>
    </row>
    <row r="19" spans="1:43" x14ac:dyDescent="0.25">
      <c r="A19" s="378">
        <v>5</v>
      </c>
      <c r="B19" s="212" t="s">
        <v>4</v>
      </c>
      <c r="C19" s="213">
        <f>'Podnik A'!C17+'Efektivita vs kompenzacie'!C10</f>
        <v>0</v>
      </c>
      <c r="D19" s="213">
        <f>'Podnik A'!D17+'Efektivita vs kompenzacie'!D10</f>
        <v>0</v>
      </c>
      <c r="E19" s="213">
        <f>'Podnik A'!E17+'Efektivita vs kompenzacie'!E10</f>
        <v>0</v>
      </c>
      <c r="F19" s="213">
        <f>'Podnik A'!F17+'Efektivita vs kompenzacie'!F10</f>
        <v>0</v>
      </c>
      <c r="G19" s="213">
        <f>'Podnik A'!G17+'Efektivita vs kompenzacie'!G10</f>
        <v>0</v>
      </c>
      <c r="H19" s="213">
        <f>'Podnik A'!H17+'Efektivita vs kompenzacie'!H10</f>
        <v>0</v>
      </c>
      <c r="I19" s="213">
        <f>'Podnik A'!I17+'Efektivita vs kompenzacie'!I10</f>
        <v>0</v>
      </c>
      <c r="J19" s="213">
        <f>'Podnik A'!J17+'Efektivita vs kompenzacie'!J10</f>
        <v>0</v>
      </c>
      <c r="K19" s="213">
        <f>'Podnik A'!K17+'Efektivita vs kompenzacie'!K10</f>
        <v>0</v>
      </c>
      <c r="L19" s="213">
        <f>'Podnik A'!L17+'Efektivita vs kompenzacie'!L10</f>
        <v>0</v>
      </c>
      <c r="M19" s="213">
        <f>'Podnik A'!M17+'Efektivita vs kompenzacie'!M10</f>
        <v>0</v>
      </c>
      <c r="N19" s="213">
        <f>'Podnik A'!N17+'Efektivita vs kompenzacie'!N10</f>
        <v>0</v>
      </c>
      <c r="O19" s="213">
        <f>'Podnik A'!O17+'Efektivita vs kompenzacie'!O10</f>
        <v>0</v>
      </c>
      <c r="P19" s="213">
        <f>'Podnik A'!P17+'Efektivita vs kompenzacie'!P10</f>
        <v>0</v>
      </c>
      <c r="Q19" s="213">
        <f>'Podnik A'!Q17+'Efektivita vs kompenzacie'!Q10</f>
        <v>0</v>
      </c>
      <c r="R19" s="213">
        <f>'Podnik A'!R17+'Efektivita vs kompenzacie'!R10</f>
        <v>0</v>
      </c>
      <c r="S19" s="213">
        <f>'Podnik A'!S17+'Efektivita vs kompenzacie'!S10</f>
        <v>0</v>
      </c>
      <c r="T19" s="213">
        <f>'Podnik A'!T17+'Efektivita vs kompenzacie'!T10</f>
        <v>0</v>
      </c>
      <c r="U19" s="213">
        <f>'Podnik A'!U17+'Efektivita vs kompenzacie'!U10</f>
        <v>0</v>
      </c>
      <c r="V19" s="213">
        <f>'Podnik A'!V17+'Efektivita vs kompenzacie'!V10</f>
        <v>0</v>
      </c>
      <c r="W19" s="213">
        <f>'Podnik A'!W17+'Efektivita vs kompenzacie'!W10</f>
        <v>0</v>
      </c>
      <c r="X19" s="213">
        <f>'Podnik A'!X17+'Efektivita vs kompenzacie'!X10</f>
        <v>0</v>
      </c>
      <c r="Y19" s="213">
        <f>'Podnik A'!Y17+'Efektivita vs kompenzacie'!Y10</f>
        <v>0</v>
      </c>
      <c r="Z19" s="213">
        <f>'Podnik A'!Z17+'Efektivita vs kompenzacie'!Z10</f>
        <v>0</v>
      </c>
      <c r="AA19" s="213">
        <f>'Podnik A'!AA17+'Efektivita vs kompenzacie'!AA10</f>
        <v>0</v>
      </c>
      <c r="AB19" s="213">
        <f>'Podnik A'!AB17+'Efektivita vs kompenzacie'!AB10</f>
        <v>0</v>
      </c>
      <c r="AC19" s="213">
        <f>'Podnik A'!AC17+'Efektivita vs kompenzacie'!AC10</f>
        <v>0</v>
      </c>
      <c r="AD19" s="213">
        <f>'Podnik A'!AD17+'Efektivita vs kompenzacie'!AD10</f>
        <v>0</v>
      </c>
      <c r="AE19" s="213">
        <f>'Podnik A'!AE17+'Efektivita vs kompenzacie'!AE10</f>
        <v>0</v>
      </c>
      <c r="AF19" s="213">
        <f>'Podnik A'!AF17+'Efektivita vs kompenzacie'!AF10</f>
        <v>0</v>
      </c>
      <c r="AG19" s="213">
        <f>'Podnik A'!AG17+'Efektivita vs kompenzacie'!AG10</f>
        <v>0</v>
      </c>
      <c r="AH19" s="213">
        <f>'Podnik A'!AH17+'Efektivita vs kompenzacie'!AH10</f>
        <v>0</v>
      </c>
      <c r="AI19" s="213">
        <f>'Podnik A'!AI17+'Efektivita vs kompenzacie'!AI10</f>
        <v>0</v>
      </c>
      <c r="AJ19" s="213">
        <f>'Podnik A'!AJ17+'Efektivita vs kompenzacie'!AJ10</f>
        <v>0</v>
      </c>
      <c r="AK19" s="213">
        <f>'Podnik A'!AK17+'Efektivita vs kompenzacie'!AK10</f>
        <v>0</v>
      </c>
      <c r="AL19" s="213">
        <f>'Podnik A'!AL17+'Efektivita vs kompenzacie'!AL10</f>
        <v>0</v>
      </c>
      <c r="AM19" s="213">
        <f>'Podnik A'!AM17+'Efektivita vs kompenzacie'!AM10</f>
        <v>0</v>
      </c>
      <c r="AN19" s="213">
        <f>'Podnik A'!AN17+'Efektivita vs kompenzacie'!AN10</f>
        <v>0</v>
      </c>
      <c r="AO19" s="213">
        <f>'Podnik A'!AO17+'Efektivita vs kompenzacie'!AO10</f>
        <v>0</v>
      </c>
      <c r="AP19" s="213">
        <f>'Podnik A'!AP17+'Efektivita vs kompenzacie'!AP10</f>
        <v>0</v>
      </c>
      <c r="AQ19" s="379"/>
    </row>
    <row r="20" spans="1:43" x14ac:dyDescent="0.25">
      <c r="A20" s="381"/>
      <c r="B20" s="204" t="s">
        <v>5</v>
      </c>
      <c r="C20" s="205">
        <f>SUM(C13:C14,C17:C19)</f>
        <v>175000</v>
      </c>
      <c r="D20" s="205">
        <f t="shared" ref="D20:AP20" si="2">SUM(D13:D14,D17:D19)</f>
        <v>0</v>
      </c>
      <c r="E20" s="205">
        <f t="shared" si="2"/>
        <v>0</v>
      </c>
      <c r="F20" s="205">
        <f t="shared" si="2"/>
        <v>0</v>
      </c>
      <c r="G20" s="205">
        <f t="shared" si="2"/>
        <v>10000</v>
      </c>
      <c r="H20" s="205">
        <f t="shared" si="2"/>
        <v>0</v>
      </c>
      <c r="I20" s="205">
        <f t="shared" si="2"/>
        <v>55000</v>
      </c>
      <c r="J20" s="205">
        <f t="shared" si="2"/>
        <v>40000</v>
      </c>
      <c r="K20" s="205">
        <f t="shared" si="2"/>
        <v>20000</v>
      </c>
      <c r="L20" s="205">
        <f t="shared" si="2"/>
        <v>0</v>
      </c>
      <c r="M20" s="205">
        <f t="shared" si="2"/>
        <v>0</v>
      </c>
      <c r="N20" s="205">
        <f t="shared" si="2"/>
        <v>0</v>
      </c>
      <c r="O20" s="205">
        <f t="shared" si="2"/>
        <v>55000</v>
      </c>
      <c r="P20" s="205">
        <f t="shared" si="2"/>
        <v>40000</v>
      </c>
      <c r="Q20" s="205">
        <f t="shared" si="2"/>
        <v>20000</v>
      </c>
      <c r="R20" s="205">
        <f t="shared" si="2"/>
        <v>0</v>
      </c>
      <c r="S20" s="205">
        <f t="shared" si="2"/>
        <v>0</v>
      </c>
      <c r="T20" s="205">
        <f t="shared" si="2"/>
        <v>0</v>
      </c>
      <c r="U20" s="205">
        <f t="shared" si="2"/>
        <v>55000</v>
      </c>
      <c r="V20" s="205">
        <f t="shared" si="2"/>
        <v>40000</v>
      </c>
      <c r="W20" s="205">
        <f t="shared" si="2"/>
        <v>20000</v>
      </c>
      <c r="X20" s="205">
        <f t="shared" si="2"/>
        <v>0</v>
      </c>
      <c r="Y20" s="205">
        <f t="shared" si="2"/>
        <v>0</v>
      </c>
      <c r="Z20" s="205">
        <f t="shared" si="2"/>
        <v>0</v>
      </c>
      <c r="AA20" s="205">
        <f t="shared" si="2"/>
        <v>55000</v>
      </c>
      <c r="AB20" s="205">
        <f t="shared" si="2"/>
        <v>40000</v>
      </c>
      <c r="AC20" s="205">
        <f t="shared" si="2"/>
        <v>20000</v>
      </c>
      <c r="AD20" s="205">
        <f t="shared" si="2"/>
        <v>0</v>
      </c>
      <c r="AE20" s="205">
        <f t="shared" si="2"/>
        <v>0</v>
      </c>
      <c r="AF20" s="205">
        <f t="shared" si="2"/>
        <v>0</v>
      </c>
      <c r="AG20" s="205">
        <f t="shared" si="2"/>
        <v>105000</v>
      </c>
      <c r="AH20" s="205">
        <f t="shared" si="2"/>
        <v>40000</v>
      </c>
      <c r="AI20" s="205">
        <f t="shared" si="2"/>
        <v>20000</v>
      </c>
      <c r="AJ20" s="205">
        <f t="shared" si="2"/>
        <v>0</v>
      </c>
      <c r="AK20" s="205">
        <f t="shared" si="2"/>
        <v>0</v>
      </c>
      <c r="AL20" s="205">
        <f t="shared" si="2"/>
        <v>0</v>
      </c>
      <c r="AM20" s="205">
        <f t="shared" si="2"/>
        <v>15000</v>
      </c>
      <c r="AN20" s="205">
        <f t="shared" si="2"/>
        <v>0</v>
      </c>
      <c r="AO20" s="205">
        <f t="shared" si="2"/>
        <v>0</v>
      </c>
      <c r="AP20" s="205">
        <f t="shared" si="2"/>
        <v>0</v>
      </c>
      <c r="AQ20" s="382">
        <v>0</v>
      </c>
    </row>
    <row r="21" spans="1:43" x14ac:dyDescent="0.25">
      <c r="A21" s="378">
        <v>6</v>
      </c>
      <c r="B21" s="212" t="s">
        <v>6</v>
      </c>
      <c r="C21" s="213">
        <f>'Podnik A'!C19+'Efektivita vs kompenzacie'!C12</f>
        <v>0</v>
      </c>
      <c r="D21" s="213">
        <f>'Podnik A'!D19+'Efektivita vs kompenzacie'!D12</f>
        <v>0</v>
      </c>
      <c r="E21" s="213">
        <f>'Podnik A'!E19+'Efektivita vs kompenzacie'!E12</f>
        <v>0</v>
      </c>
      <c r="F21" s="213">
        <f>'Podnik A'!F19+'Efektivita vs kompenzacie'!F12</f>
        <v>0</v>
      </c>
      <c r="G21" s="213">
        <f>'Podnik A'!G19+'Efektivita vs kompenzacie'!G12</f>
        <v>0</v>
      </c>
      <c r="H21" s="213">
        <f>'Podnik A'!H19+'Efektivita vs kompenzacie'!H12</f>
        <v>0</v>
      </c>
      <c r="I21" s="213">
        <f>'Podnik A'!I19+'Efektivita vs kompenzacie'!I12</f>
        <v>0</v>
      </c>
      <c r="J21" s="213">
        <f>'Podnik A'!J19+'Efektivita vs kompenzacie'!J12</f>
        <v>0</v>
      </c>
      <c r="K21" s="213">
        <f>'Podnik A'!K19+'Efektivita vs kompenzacie'!K12</f>
        <v>0</v>
      </c>
      <c r="L21" s="213">
        <f>'Podnik A'!L19+'Efektivita vs kompenzacie'!L12</f>
        <v>0</v>
      </c>
      <c r="M21" s="213">
        <f>'Podnik A'!M19+'Efektivita vs kompenzacie'!M12</f>
        <v>0</v>
      </c>
      <c r="N21" s="213">
        <f>'Podnik A'!N19+'Efektivita vs kompenzacie'!N12</f>
        <v>0</v>
      </c>
      <c r="O21" s="213">
        <f>'Podnik A'!O19+'Efektivita vs kompenzacie'!O12</f>
        <v>0</v>
      </c>
      <c r="P21" s="213">
        <f>'Podnik A'!P19+'Efektivita vs kompenzacie'!P12</f>
        <v>0</v>
      </c>
      <c r="Q21" s="213">
        <f>'Podnik A'!Q19+'Efektivita vs kompenzacie'!Q12</f>
        <v>0</v>
      </c>
      <c r="R21" s="213">
        <f>'Podnik A'!R19+'Efektivita vs kompenzacie'!R12</f>
        <v>0</v>
      </c>
      <c r="S21" s="213">
        <f>'Podnik A'!S19+'Efektivita vs kompenzacie'!S12</f>
        <v>0</v>
      </c>
      <c r="T21" s="213">
        <f>'Podnik A'!T19+'Efektivita vs kompenzacie'!T12</f>
        <v>0</v>
      </c>
      <c r="U21" s="213">
        <f>'Podnik A'!U19+'Efektivita vs kompenzacie'!U12</f>
        <v>0</v>
      </c>
      <c r="V21" s="213">
        <f>'Podnik A'!V19+'Efektivita vs kompenzacie'!V12</f>
        <v>0</v>
      </c>
      <c r="W21" s="213">
        <f>'Podnik A'!W19+'Efektivita vs kompenzacie'!W12</f>
        <v>0</v>
      </c>
      <c r="X21" s="213">
        <f>'Podnik A'!X19+'Efektivita vs kompenzacie'!X12</f>
        <v>0</v>
      </c>
      <c r="Y21" s="213">
        <f>'Podnik A'!Y19+'Efektivita vs kompenzacie'!Y12</f>
        <v>0</v>
      </c>
      <c r="Z21" s="213">
        <f>'Podnik A'!Z19+'Efektivita vs kompenzacie'!Z12</f>
        <v>0</v>
      </c>
      <c r="AA21" s="213">
        <f>'Podnik A'!AA19+'Efektivita vs kompenzacie'!AA12</f>
        <v>0</v>
      </c>
      <c r="AB21" s="213">
        <f>'Podnik A'!AB19+'Efektivita vs kompenzacie'!AB12</f>
        <v>0</v>
      </c>
      <c r="AC21" s="213">
        <f>'Podnik A'!AC19+'Efektivita vs kompenzacie'!AC12</f>
        <v>0</v>
      </c>
      <c r="AD21" s="213">
        <f>'Podnik A'!AD19+'Efektivita vs kompenzacie'!AD12</f>
        <v>0</v>
      </c>
      <c r="AE21" s="213">
        <f>'Podnik A'!AE19+'Efektivita vs kompenzacie'!AE12</f>
        <v>0</v>
      </c>
      <c r="AF21" s="213">
        <f>'Podnik A'!AF19+'Efektivita vs kompenzacie'!AF12</f>
        <v>0</v>
      </c>
      <c r="AG21" s="213">
        <f>'Podnik A'!AG19+'Efektivita vs kompenzacie'!AG12</f>
        <v>0</v>
      </c>
      <c r="AH21" s="213">
        <f>'Podnik A'!AH19+'Efektivita vs kompenzacie'!AH12</f>
        <v>0</v>
      </c>
      <c r="AI21" s="213">
        <f>'Podnik A'!AI19+'Efektivita vs kompenzacie'!AI12</f>
        <v>0</v>
      </c>
      <c r="AJ21" s="213">
        <f>'Podnik A'!AJ19+'Efektivita vs kompenzacie'!AJ12</f>
        <v>0</v>
      </c>
      <c r="AK21" s="213">
        <f>'Podnik A'!AK19+'Efektivita vs kompenzacie'!AK12</f>
        <v>0</v>
      </c>
      <c r="AL21" s="213">
        <f>'Podnik A'!AL19+'Efektivita vs kompenzacie'!AL12</f>
        <v>0</v>
      </c>
      <c r="AM21" s="213">
        <f>'Podnik A'!AM19+'Efektivita vs kompenzacie'!AM12</f>
        <v>0</v>
      </c>
      <c r="AN21" s="213">
        <f>'Podnik A'!AN19+'Efektivita vs kompenzacie'!AN12</f>
        <v>0</v>
      </c>
      <c r="AO21" s="213">
        <f>'Podnik A'!AO19+'Efektivita vs kompenzacie'!AO12</f>
        <v>0</v>
      </c>
      <c r="AP21" s="213">
        <f>'Podnik A'!AP19+'Efektivita vs kompenzacie'!AP12</f>
        <v>0</v>
      </c>
      <c r="AQ21" s="383">
        <f>'Podnik A'!AQ19+'Efektivita vs kompenzacie'!AQ12</f>
        <v>0</v>
      </c>
    </row>
    <row r="22" spans="1:43" x14ac:dyDescent="0.25">
      <c r="A22" s="378">
        <v>7</v>
      </c>
      <c r="B22" s="212" t="s">
        <v>7</v>
      </c>
      <c r="C22" s="213">
        <f>'Podnik A'!C20+'Efektivita vs kompenzacie'!C13</f>
        <v>0</v>
      </c>
      <c r="D22" s="213">
        <f>'Podnik A'!D20+'Efektivita vs kompenzacie'!D13</f>
        <v>0</v>
      </c>
      <c r="E22" s="213">
        <f>'Podnik A'!E20+'Efektivita vs kompenzacie'!E13</f>
        <v>0</v>
      </c>
      <c r="F22" s="213">
        <f>'Podnik A'!F20+'Efektivita vs kompenzacie'!F13</f>
        <v>0</v>
      </c>
      <c r="G22" s="213">
        <f>'Podnik A'!G20+'Efektivita vs kompenzacie'!G13</f>
        <v>0</v>
      </c>
      <c r="H22" s="213">
        <f>'Podnik A'!H20+'Efektivita vs kompenzacie'!H13</f>
        <v>0</v>
      </c>
      <c r="I22" s="213">
        <f>'Podnik A'!I20+'Efektivita vs kompenzacie'!I13</f>
        <v>0</v>
      </c>
      <c r="J22" s="213">
        <f>'Podnik A'!J20+'Efektivita vs kompenzacie'!J13</f>
        <v>0</v>
      </c>
      <c r="K22" s="213">
        <f>'Podnik A'!K20+'Efektivita vs kompenzacie'!K13</f>
        <v>0</v>
      </c>
      <c r="L22" s="213">
        <f>'Podnik A'!L20+'Efektivita vs kompenzacie'!L13</f>
        <v>0</v>
      </c>
      <c r="M22" s="213">
        <f>'Podnik A'!M20+'Efektivita vs kompenzacie'!M13</f>
        <v>0</v>
      </c>
      <c r="N22" s="213">
        <f>'Podnik A'!N20+'Efektivita vs kompenzacie'!N13</f>
        <v>0</v>
      </c>
      <c r="O22" s="213">
        <f>'Podnik A'!O20+'Efektivita vs kompenzacie'!O13</f>
        <v>0</v>
      </c>
      <c r="P22" s="213">
        <f>'Podnik A'!P20+'Efektivita vs kompenzacie'!P13</f>
        <v>0</v>
      </c>
      <c r="Q22" s="213">
        <f>'Podnik A'!Q20+'Efektivita vs kompenzacie'!Q13</f>
        <v>0</v>
      </c>
      <c r="R22" s="213">
        <f>'Podnik A'!R20+'Efektivita vs kompenzacie'!R13</f>
        <v>0</v>
      </c>
      <c r="S22" s="213">
        <f>'Podnik A'!S20+'Efektivita vs kompenzacie'!S13</f>
        <v>0</v>
      </c>
      <c r="T22" s="213">
        <f>'Podnik A'!T20+'Efektivita vs kompenzacie'!T13</f>
        <v>0</v>
      </c>
      <c r="U22" s="213">
        <f>'Podnik A'!U20+'Efektivita vs kompenzacie'!U13</f>
        <v>0</v>
      </c>
      <c r="V22" s="213">
        <f>'Podnik A'!V20+'Efektivita vs kompenzacie'!V13</f>
        <v>0</v>
      </c>
      <c r="W22" s="213">
        <f>'Podnik A'!W20+'Efektivita vs kompenzacie'!W13</f>
        <v>0</v>
      </c>
      <c r="X22" s="213">
        <f>'Podnik A'!X20+'Efektivita vs kompenzacie'!X13</f>
        <v>0</v>
      </c>
      <c r="Y22" s="213">
        <f>'Podnik A'!Y20+'Efektivita vs kompenzacie'!Y13</f>
        <v>0</v>
      </c>
      <c r="Z22" s="213">
        <f>'Podnik A'!Z20+'Efektivita vs kompenzacie'!Z13</f>
        <v>0</v>
      </c>
      <c r="AA22" s="213">
        <f>'Podnik A'!AA20+'Efektivita vs kompenzacie'!AA13</f>
        <v>0</v>
      </c>
      <c r="AB22" s="213">
        <f>'Podnik A'!AB20+'Efektivita vs kompenzacie'!AB13</f>
        <v>0</v>
      </c>
      <c r="AC22" s="213">
        <f>'Podnik A'!AC20+'Efektivita vs kompenzacie'!AC13</f>
        <v>0</v>
      </c>
      <c r="AD22" s="213">
        <f>'Podnik A'!AD20+'Efektivita vs kompenzacie'!AD13</f>
        <v>0</v>
      </c>
      <c r="AE22" s="213">
        <f>'Podnik A'!AE20+'Efektivita vs kompenzacie'!AE13</f>
        <v>0</v>
      </c>
      <c r="AF22" s="213">
        <f>'Podnik A'!AF20+'Efektivita vs kompenzacie'!AF13</f>
        <v>0</v>
      </c>
      <c r="AG22" s="213">
        <f>'Podnik A'!AG20+'Efektivita vs kompenzacie'!AG13</f>
        <v>0</v>
      </c>
      <c r="AH22" s="213">
        <f>'Podnik A'!AH20+'Efektivita vs kompenzacie'!AH13</f>
        <v>0</v>
      </c>
      <c r="AI22" s="213">
        <f>'Podnik A'!AI20+'Efektivita vs kompenzacie'!AI13</f>
        <v>0</v>
      </c>
      <c r="AJ22" s="213">
        <f>'Podnik A'!AJ20+'Efektivita vs kompenzacie'!AJ13</f>
        <v>0</v>
      </c>
      <c r="AK22" s="213">
        <f>'Podnik A'!AK20+'Efektivita vs kompenzacie'!AK13</f>
        <v>0</v>
      </c>
      <c r="AL22" s="213">
        <f>'Podnik A'!AL20+'Efektivita vs kompenzacie'!AL13</f>
        <v>0</v>
      </c>
      <c r="AM22" s="213">
        <f>'Podnik A'!AM20+'Efektivita vs kompenzacie'!AM13</f>
        <v>0</v>
      </c>
      <c r="AN22" s="213">
        <f>'Podnik A'!AN20+'Efektivita vs kompenzacie'!AN13</f>
        <v>0</v>
      </c>
      <c r="AO22" s="213">
        <f>'Podnik A'!AO20+'Efektivita vs kompenzacie'!AO13</f>
        <v>0</v>
      </c>
      <c r="AP22" s="213">
        <f>'Podnik A'!AP20+'Efektivita vs kompenzacie'!AP13</f>
        <v>0</v>
      </c>
      <c r="AQ22" s="383">
        <f>'Podnik A'!AQ20+'Efektivita vs kompenzacie'!AQ13</f>
        <v>0</v>
      </c>
    </row>
    <row r="23" spans="1:43" x14ac:dyDescent="0.25">
      <c r="A23" s="378">
        <v>8</v>
      </c>
      <c r="B23" s="212" t="s">
        <v>8</v>
      </c>
      <c r="C23" s="213">
        <f>'Podnik A'!C21+'Efektivita vs kompenzacie'!C14</f>
        <v>0</v>
      </c>
      <c r="D23" s="213">
        <f>'Podnik A'!D21+'Efektivita vs kompenzacie'!D14</f>
        <v>0</v>
      </c>
      <c r="E23" s="213">
        <f>'Podnik A'!E21+'Efektivita vs kompenzacie'!E14</f>
        <v>0</v>
      </c>
      <c r="F23" s="213">
        <f>'Podnik A'!F21+'Efektivita vs kompenzacie'!F14</f>
        <v>0</v>
      </c>
      <c r="G23" s="213">
        <f>'Podnik A'!G21+'Efektivita vs kompenzacie'!G14</f>
        <v>0</v>
      </c>
      <c r="H23" s="213">
        <f>'Podnik A'!H21+'Efektivita vs kompenzacie'!H14</f>
        <v>0</v>
      </c>
      <c r="I23" s="213">
        <f>'Podnik A'!I21+'Efektivita vs kompenzacie'!I14</f>
        <v>0</v>
      </c>
      <c r="J23" s="213">
        <f>'Podnik A'!J21+'Efektivita vs kompenzacie'!J14</f>
        <v>0</v>
      </c>
      <c r="K23" s="213">
        <f>'Podnik A'!K21+'Efektivita vs kompenzacie'!K14</f>
        <v>0</v>
      </c>
      <c r="L23" s="213">
        <f>'Podnik A'!L21+'Efektivita vs kompenzacie'!L14</f>
        <v>0</v>
      </c>
      <c r="M23" s="213">
        <f>'Podnik A'!M21+'Efektivita vs kompenzacie'!M14</f>
        <v>0</v>
      </c>
      <c r="N23" s="213">
        <f>'Podnik A'!N21+'Efektivita vs kompenzacie'!N14</f>
        <v>0</v>
      </c>
      <c r="O23" s="213">
        <f>'Podnik A'!O21+'Efektivita vs kompenzacie'!O14</f>
        <v>0</v>
      </c>
      <c r="P23" s="213">
        <f>'Podnik A'!P21+'Efektivita vs kompenzacie'!P14</f>
        <v>0</v>
      </c>
      <c r="Q23" s="213">
        <f>'Podnik A'!Q21+'Efektivita vs kompenzacie'!Q14</f>
        <v>0</v>
      </c>
      <c r="R23" s="213">
        <f>'Podnik A'!R21+'Efektivita vs kompenzacie'!R14</f>
        <v>0</v>
      </c>
      <c r="S23" s="213">
        <f>'Podnik A'!S21+'Efektivita vs kompenzacie'!S14</f>
        <v>0</v>
      </c>
      <c r="T23" s="213">
        <f>'Podnik A'!T21+'Efektivita vs kompenzacie'!T14</f>
        <v>0</v>
      </c>
      <c r="U23" s="213">
        <f>'Podnik A'!U21+'Efektivita vs kompenzacie'!U14</f>
        <v>0</v>
      </c>
      <c r="V23" s="213">
        <f>'Podnik A'!V21+'Efektivita vs kompenzacie'!V14</f>
        <v>0</v>
      </c>
      <c r="W23" s="213">
        <f>'Podnik A'!W21+'Efektivita vs kompenzacie'!W14</f>
        <v>0</v>
      </c>
      <c r="X23" s="213">
        <f>'Podnik A'!X21+'Efektivita vs kompenzacie'!X14</f>
        <v>0</v>
      </c>
      <c r="Y23" s="213">
        <f>'Podnik A'!Y21+'Efektivita vs kompenzacie'!Y14</f>
        <v>0</v>
      </c>
      <c r="Z23" s="213">
        <f>'Podnik A'!Z21+'Efektivita vs kompenzacie'!Z14</f>
        <v>0</v>
      </c>
      <c r="AA23" s="213">
        <f>'Podnik A'!AA21+'Efektivita vs kompenzacie'!AA14</f>
        <v>0</v>
      </c>
      <c r="AB23" s="213">
        <f>'Podnik A'!AB21+'Efektivita vs kompenzacie'!AB14</f>
        <v>0</v>
      </c>
      <c r="AC23" s="213">
        <f>'Podnik A'!AC21+'Efektivita vs kompenzacie'!AC14</f>
        <v>0</v>
      </c>
      <c r="AD23" s="213">
        <f>'Podnik A'!AD21+'Efektivita vs kompenzacie'!AD14</f>
        <v>0</v>
      </c>
      <c r="AE23" s="213">
        <f>'Podnik A'!AE21+'Efektivita vs kompenzacie'!AE14</f>
        <v>0</v>
      </c>
      <c r="AF23" s="213">
        <f>'Podnik A'!AF21+'Efektivita vs kompenzacie'!AF14</f>
        <v>0</v>
      </c>
      <c r="AG23" s="213">
        <f>'Podnik A'!AG21+'Efektivita vs kompenzacie'!AG14</f>
        <v>0</v>
      </c>
      <c r="AH23" s="213">
        <f>'Podnik A'!AH21+'Efektivita vs kompenzacie'!AH14</f>
        <v>0</v>
      </c>
      <c r="AI23" s="213">
        <f>'Podnik A'!AI21+'Efektivita vs kompenzacie'!AI14</f>
        <v>0</v>
      </c>
      <c r="AJ23" s="213">
        <f>'Podnik A'!AJ21+'Efektivita vs kompenzacie'!AJ14</f>
        <v>0</v>
      </c>
      <c r="AK23" s="213">
        <f>'Podnik A'!AK21+'Efektivita vs kompenzacie'!AK14</f>
        <v>0</v>
      </c>
      <c r="AL23" s="213">
        <f>'Podnik A'!AL21+'Efektivita vs kompenzacie'!AL14</f>
        <v>0</v>
      </c>
      <c r="AM23" s="213">
        <f>'Podnik A'!AM21+'Efektivita vs kompenzacie'!AM14</f>
        <v>0</v>
      </c>
      <c r="AN23" s="213">
        <f>'Podnik A'!AN21+'Efektivita vs kompenzacie'!AN14</f>
        <v>0</v>
      </c>
      <c r="AO23" s="213">
        <f>'Podnik A'!AO21+'Efektivita vs kompenzacie'!AO14</f>
        <v>0</v>
      </c>
      <c r="AP23" s="213">
        <f>'Podnik A'!AP21+'Efektivita vs kompenzacie'!AP14</f>
        <v>0</v>
      </c>
      <c r="AQ23" s="383">
        <f>'Podnik A'!AQ21+'Efektivita vs kompenzacie'!AQ14</f>
        <v>0</v>
      </c>
    </row>
    <row r="24" spans="1:43" x14ac:dyDescent="0.25">
      <c r="A24" s="381"/>
      <c r="B24" s="204" t="s">
        <v>9</v>
      </c>
      <c r="C24" s="205">
        <f>SUM(C21:C23)</f>
        <v>0</v>
      </c>
      <c r="D24" s="205">
        <f t="shared" ref="D24:AP24" si="3">SUM(D21:D23)</f>
        <v>0</v>
      </c>
      <c r="E24" s="205">
        <f t="shared" si="3"/>
        <v>0</v>
      </c>
      <c r="F24" s="205">
        <f t="shared" si="3"/>
        <v>0</v>
      </c>
      <c r="G24" s="205">
        <f t="shared" si="3"/>
        <v>0</v>
      </c>
      <c r="H24" s="205">
        <f t="shared" si="3"/>
        <v>0</v>
      </c>
      <c r="I24" s="205">
        <f t="shared" si="3"/>
        <v>0</v>
      </c>
      <c r="J24" s="205">
        <f t="shared" si="3"/>
        <v>0</v>
      </c>
      <c r="K24" s="205">
        <f t="shared" si="3"/>
        <v>0</v>
      </c>
      <c r="L24" s="205">
        <f t="shared" si="3"/>
        <v>0</v>
      </c>
      <c r="M24" s="205">
        <f t="shared" si="3"/>
        <v>0</v>
      </c>
      <c r="N24" s="205">
        <f t="shared" si="3"/>
        <v>0</v>
      </c>
      <c r="O24" s="205">
        <f t="shared" si="3"/>
        <v>0</v>
      </c>
      <c r="P24" s="205">
        <f t="shared" si="3"/>
        <v>0</v>
      </c>
      <c r="Q24" s="205">
        <f t="shared" si="3"/>
        <v>0</v>
      </c>
      <c r="R24" s="205">
        <f t="shared" si="3"/>
        <v>0</v>
      </c>
      <c r="S24" s="205">
        <f t="shared" si="3"/>
        <v>0</v>
      </c>
      <c r="T24" s="205">
        <f t="shared" si="3"/>
        <v>0</v>
      </c>
      <c r="U24" s="205">
        <f t="shared" si="3"/>
        <v>0</v>
      </c>
      <c r="V24" s="205">
        <f t="shared" si="3"/>
        <v>0</v>
      </c>
      <c r="W24" s="205">
        <f t="shared" si="3"/>
        <v>0</v>
      </c>
      <c r="X24" s="205">
        <f t="shared" si="3"/>
        <v>0</v>
      </c>
      <c r="Y24" s="205">
        <f t="shared" si="3"/>
        <v>0</v>
      </c>
      <c r="Z24" s="205">
        <f t="shared" si="3"/>
        <v>0</v>
      </c>
      <c r="AA24" s="205">
        <f t="shared" si="3"/>
        <v>0</v>
      </c>
      <c r="AB24" s="205">
        <f t="shared" si="3"/>
        <v>0</v>
      </c>
      <c r="AC24" s="205">
        <f t="shared" si="3"/>
        <v>0</v>
      </c>
      <c r="AD24" s="205">
        <f t="shared" si="3"/>
        <v>0</v>
      </c>
      <c r="AE24" s="205">
        <f t="shared" si="3"/>
        <v>0</v>
      </c>
      <c r="AF24" s="205">
        <f t="shared" si="3"/>
        <v>0</v>
      </c>
      <c r="AG24" s="205">
        <f t="shared" si="3"/>
        <v>0</v>
      </c>
      <c r="AH24" s="205">
        <f t="shared" si="3"/>
        <v>0</v>
      </c>
      <c r="AI24" s="205">
        <f t="shared" si="3"/>
        <v>0</v>
      </c>
      <c r="AJ24" s="205">
        <f t="shared" si="3"/>
        <v>0</v>
      </c>
      <c r="AK24" s="205">
        <f t="shared" si="3"/>
        <v>0</v>
      </c>
      <c r="AL24" s="205">
        <f t="shared" si="3"/>
        <v>0</v>
      </c>
      <c r="AM24" s="205">
        <f t="shared" si="3"/>
        <v>0</v>
      </c>
      <c r="AN24" s="205">
        <f t="shared" si="3"/>
        <v>0</v>
      </c>
      <c r="AO24" s="205">
        <f t="shared" si="3"/>
        <v>0</v>
      </c>
      <c r="AP24" s="205">
        <f t="shared" si="3"/>
        <v>0</v>
      </c>
      <c r="AQ24" s="382">
        <v>0</v>
      </c>
    </row>
    <row r="25" spans="1:43" x14ac:dyDescent="0.25">
      <c r="A25" s="384"/>
      <c r="B25" s="206" t="s">
        <v>10</v>
      </c>
      <c r="C25" s="207">
        <f>SUM(C24,C20)</f>
        <v>175000</v>
      </c>
      <c r="D25" s="207">
        <f t="shared" ref="D25:AP25" si="4">SUM(D24,D20)</f>
        <v>0</v>
      </c>
      <c r="E25" s="207">
        <f t="shared" si="4"/>
        <v>0</v>
      </c>
      <c r="F25" s="207">
        <f t="shared" si="4"/>
        <v>0</v>
      </c>
      <c r="G25" s="207">
        <f t="shared" si="4"/>
        <v>10000</v>
      </c>
      <c r="H25" s="207">
        <f t="shared" si="4"/>
        <v>0</v>
      </c>
      <c r="I25" s="207">
        <f t="shared" si="4"/>
        <v>55000</v>
      </c>
      <c r="J25" s="207">
        <f t="shared" si="4"/>
        <v>40000</v>
      </c>
      <c r="K25" s="207">
        <f t="shared" si="4"/>
        <v>20000</v>
      </c>
      <c r="L25" s="207">
        <f t="shared" si="4"/>
        <v>0</v>
      </c>
      <c r="M25" s="207">
        <f t="shared" si="4"/>
        <v>0</v>
      </c>
      <c r="N25" s="207">
        <f t="shared" si="4"/>
        <v>0</v>
      </c>
      <c r="O25" s="207">
        <f t="shared" si="4"/>
        <v>55000</v>
      </c>
      <c r="P25" s="207">
        <f t="shared" si="4"/>
        <v>40000</v>
      </c>
      <c r="Q25" s="207">
        <f t="shared" si="4"/>
        <v>20000</v>
      </c>
      <c r="R25" s="207">
        <f t="shared" si="4"/>
        <v>0</v>
      </c>
      <c r="S25" s="207">
        <f t="shared" si="4"/>
        <v>0</v>
      </c>
      <c r="T25" s="207">
        <f t="shared" si="4"/>
        <v>0</v>
      </c>
      <c r="U25" s="207">
        <f t="shared" si="4"/>
        <v>55000</v>
      </c>
      <c r="V25" s="207">
        <f t="shared" si="4"/>
        <v>40000</v>
      </c>
      <c r="W25" s="207">
        <f t="shared" si="4"/>
        <v>20000</v>
      </c>
      <c r="X25" s="207">
        <f t="shared" si="4"/>
        <v>0</v>
      </c>
      <c r="Y25" s="207">
        <f t="shared" si="4"/>
        <v>0</v>
      </c>
      <c r="Z25" s="207">
        <f t="shared" si="4"/>
        <v>0</v>
      </c>
      <c r="AA25" s="207">
        <f t="shared" si="4"/>
        <v>55000</v>
      </c>
      <c r="AB25" s="207">
        <f t="shared" si="4"/>
        <v>40000</v>
      </c>
      <c r="AC25" s="207">
        <f t="shared" si="4"/>
        <v>20000</v>
      </c>
      <c r="AD25" s="207">
        <f t="shared" si="4"/>
        <v>0</v>
      </c>
      <c r="AE25" s="207">
        <f t="shared" si="4"/>
        <v>0</v>
      </c>
      <c r="AF25" s="207">
        <f t="shared" si="4"/>
        <v>0</v>
      </c>
      <c r="AG25" s="207">
        <f t="shared" si="4"/>
        <v>105000</v>
      </c>
      <c r="AH25" s="207">
        <f t="shared" si="4"/>
        <v>40000</v>
      </c>
      <c r="AI25" s="207">
        <f t="shared" si="4"/>
        <v>20000</v>
      </c>
      <c r="AJ25" s="207">
        <f t="shared" si="4"/>
        <v>0</v>
      </c>
      <c r="AK25" s="207">
        <f t="shared" si="4"/>
        <v>0</v>
      </c>
      <c r="AL25" s="207">
        <f t="shared" si="4"/>
        <v>0</v>
      </c>
      <c r="AM25" s="207">
        <f t="shared" si="4"/>
        <v>15000</v>
      </c>
      <c r="AN25" s="207">
        <f t="shared" si="4"/>
        <v>0</v>
      </c>
      <c r="AO25" s="207">
        <f t="shared" si="4"/>
        <v>0</v>
      </c>
      <c r="AP25" s="207">
        <f t="shared" si="4"/>
        <v>0</v>
      </c>
      <c r="AQ25" s="385">
        <v>0</v>
      </c>
    </row>
    <row r="26" spans="1:43" x14ac:dyDescent="0.25">
      <c r="A26" s="386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376"/>
    </row>
    <row r="27" spans="1:43" x14ac:dyDescent="0.25">
      <c r="A27" s="386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376"/>
    </row>
    <row r="28" spans="1:43" ht="15.75" thickBot="1" x14ac:dyDescent="0.3">
      <c r="A28" s="386"/>
      <c r="B28" s="211" t="s">
        <v>20</v>
      </c>
      <c r="C28" s="211">
        <f>$C$6</f>
        <v>2020</v>
      </c>
      <c r="D28" s="211">
        <f>C28+1</f>
        <v>2021</v>
      </c>
      <c r="E28" s="211">
        <f t="shared" ref="E28:AP28" si="5">D28+1</f>
        <v>2022</v>
      </c>
      <c r="F28" s="211">
        <f t="shared" si="5"/>
        <v>2023</v>
      </c>
      <c r="G28" s="211">
        <f t="shared" si="5"/>
        <v>2024</v>
      </c>
      <c r="H28" s="211">
        <f t="shared" si="5"/>
        <v>2025</v>
      </c>
      <c r="I28" s="211">
        <f t="shared" si="5"/>
        <v>2026</v>
      </c>
      <c r="J28" s="211">
        <f t="shared" si="5"/>
        <v>2027</v>
      </c>
      <c r="K28" s="211">
        <f t="shared" si="5"/>
        <v>2028</v>
      </c>
      <c r="L28" s="211">
        <f t="shared" si="5"/>
        <v>2029</v>
      </c>
      <c r="M28" s="211">
        <f t="shared" si="5"/>
        <v>2030</v>
      </c>
      <c r="N28" s="211">
        <f t="shared" si="5"/>
        <v>2031</v>
      </c>
      <c r="O28" s="211">
        <f t="shared" si="5"/>
        <v>2032</v>
      </c>
      <c r="P28" s="211">
        <f t="shared" si="5"/>
        <v>2033</v>
      </c>
      <c r="Q28" s="211">
        <f t="shared" si="5"/>
        <v>2034</v>
      </c>
      <c r="R28" s="211">
        <f t="shared" si="5"/>
        <v>2035</v>
      </c>
      <c r="S28" s="211">
        <f t="shared" si="5"/>
        <v>2036</v>
      </c>
      <c r="T28" s="211">
        <f t="shared" si="5"/>
        <v>2037</v>
      </c>
      <c r="U28" s="211">
        <f t="shared" si="5"/>
        <v>2038</v>
      </c>
      <c r="V28" s="211">
        <f t="shared" si="5"/>
        <v>2039</v>
      </c>
      <c r="W28" s="211">
        <f t="shared" si="5"/>
        <v>2040</v>
      </c>
      <c r="X28" s="211">
        <f t="shared" si="5"/>
        <v>2041</v>
      </c>
      <c r="Y28" s="211">
        <f t="shared" si="5"/>
        <v>2042</v>
      </c>
      <c r="Z28" s="211">
        <f t="shared" si="5"/>
        <v>2043</v>
      </c>
      <c r="AA28" s="211">
        <f t="shared" si="5"/>
        <v>2044</v>
      </c>
      <c r="AB28" s="211">
        <f t="shared" si="5"/>
        <v>2045</v>
      </c>
      <c r="AC28" s="211">
        <f t="shared" si="5"/>
        <v>2046</v>
      </c>
      <c r="AD28" s="211">
        <f t="shared" si="5"/>
        <v>2047</v>
      </c>
      <c r="AE28" s="211">
        <f t="shared" si="5"/>
        <v>2048</v>
      </c>
      <c r="AF28" s="211">
        <f t="shared" si="5"/>
        <v>2049</v>
      </c>
      <c r="AG28" s="211">
        <f t="shared" si="5"/>
        <v>2050</v>
      </c>
      <c r="AH28" s="211">
        <f t="shared" si="5"/>
        <v>2051</v>
      </c>
      <c r="AI28" s="211">
        <f t="shared" si="5"/>
        <v>2052</v>
      </c>
      <c r="AJ28" s="211">
        <f t="shared" si="5"/>
        <v>2053</v>
      </c>
      <c r="AK28" s="211">
        <f t="shared" si="5"/>
        <v>2054</v>
      </c>
      <c r="AL28" s="211">
        <f t="shared" si="5"/>
        <v>2055</v>
      </c>
      <c r="AM28" s="211">
        <f t="shared" si="5"/>
        <v>2056</v>
      </c>
      <c r="AN28" s="211">
        <f t="shared" si="5"/>
        <v>2057</v>
      </c>
      <c r="AO28" s="211">
        <f t="shared" si="5"/>
        <v>2058</v>
      </c>
      <c r="AP28" s="211">
        <f t="shared" si="5"/>
        <v>2059</v>
      </c>
      <c r="AQ28" s="376"/>
    </row>
    <row r="29" spans="1:43" x14ac:dyDescent="0.25">
      <c r="A29" s="307"/>
      <c r="B29" s="3" t="s">
        <v>128</v>
      </c>
      <c r="C29" s="3">
        <v>1</v>
      </c>
      <c r="D29" s="3">
        <v>2</v>
      </c>
      <c r="E29" s="3">
        <v>3</v>
      </c>
      <c r="F29" s="3">
        <v>4</v>
      </c>
      <c r="G29" s="3">
        <v>5</v>
      </c>
      <c r="H29" s="3">
        <v>6</v>
      </c>
      <c r="I29" s="3">
        <v>7</v>
      </c>
      <c r="J29" s="3">
        <v>8</v>
      </c>
      <c r="K29" s="3">
        <v>9</v>
      </c>
      <c r="L29" s="3">
        <v>10</v>
      </c>
      <c r="M29" s="3">
        <v>11</v>
      </c>
      <c r="N29" s="3">
        <v>12</v>
      </c>
      <c r="O29" s="3">
        <v>13</v>
      </c>
      <c r="P29" s="3">
        <v>14</v>
      </c>
      <c r="Q29" s="3">
        <v>15</v>
      </c>
      <c r="R29" s="3">
        <v>16</v>
      </c>
      <c r="S29" s="3">
        <v>17</v>
      </c>
      <c r="T29" s="3">
        <v>18</v>
      </c>
      <c r="U29" s="3">
        <v>19</v>
      </c>
      <c r="V29" s="3">
        <v>20</v>
      </c>
      <c r="W29" s="3">
        <v>21</v>
      </c>
      <c r="X29" s="3">
        <v>22</v>
      </c>
      <c r="Y29" s="3">
        <v>23</v>
      </c>
      <c r="Z29" s="3">
        <v>24</v>
      </c>
      <c r="AA29" s="3">
        <v>25</v>
      </c>
      <c r="AB29" s="3">
        <v>26</v>
      </c>
      <c r="AC29" s="3">
        <v>27</v>
      </c>
      <c r="AD29" s="3">
        <v>28</v>
      </c>
      <c r="AE29" s="3">
        <v>29</v>
      </c>
      <c r="AF29" s="3">
        <v>30</v>
      </c>
      <c r="AG29" s="3">
        <v>31</v>
      </c>
      <c r="AH29" s="3">
        <v>32</v>
      </c>
      <c r="AI29" s="3">
        <v>33</v>
      </c>
      <c r="AJ29" s="3">
        <v>34</v>
      </c>
      <c r="AK29" s="3">
        <v>35</v>
      </c>
      <c r="AL29" s="3">
        <v>36</v>
      </c>
      <c r="AM29" s="3">
        <v>37</v>
      </c>
      <c r="AN29" s="3">
        <v>38</v>
      </c>
      <c r="AO29" s="3">
        <v>39</v>
      </c>
      <c r="AP29" s="3">
        <v>40</v>
      </c>
      <c r="AQ29" s="376"/>
    </row>
    <row r="30" spans="1:43" x14ac:dyDescent="0.25">
      <c r="A30" s="378">
        <v>9</v>
      </c>
      <c r="B30" s="212" t="s">
        <v>21</v>
      </c>
      <c r="C30" s="214">
        <f>'Podnik A'!C28+'Efektivita vs kompenzacie'!C21</f>
        <v>8000</v>
      </c>
      <c r="D30" s="214">
        <f>'Podnik A'!D28+'Efektivita vs kompenzacie'!D21</f>
        <v>8160</v>
      </c>
      <c r="E30" s="214">
        <f>'Podnik A'!E28+'Efektivita vs kompenzacie'!E21</f>
        <v>8323.2000000000007</v>
      </c>
      <c r="F30" s="214">
        <f>'Podnik A'!F28+'Efektivita vs kompenzacie'!F21</f>
        <v>8489.6640000000007</v>
      </c>
      <c r="G30" s="214">
        <f>'Podnik A'!G28+'Efektivita vs kompenzacie'!G21</f>
        <v>8659.4572800000005</v>
      </c>
      <c r="H30" s="214">
        <f>'Podnik A'!H28+'Efektivita vs kompenzacie'!H21</f>
        <v>8832.6464255999999</v>
      </c>
      <c r="I30" s="214">
        <f>'Podnik A'!I28+'Efektivita vs kompenzacie'!I21</f>
        <v>9009.2993541119995</v>
      </c>
      <c r="J30" s="214">
        <f>'Podnik A'!J28+'Efektivita vs kompenzacie'!J21</f>
        <v>9189.4853411942404</v>
      </c>
      <c r="K30" s="214">
        <f>'Podnik A'!K28+'Efektivita vs kompenzacie'!K21</f>
        <v>9373.2750480181257</v>
      </c>
      <c r="L30" s="214">
        <f>'Podnik A'!L28+'Efektivita vs kompenzacie'!L21</f>
        <v>9560.7405489784887</v>
      </c>
      <c r="M30" s="214">
        <f>'Podnik A'!M28+'Efektivita vs kompenzacie'!M21</f>
        <v>9751.9553599580595</v>
      </c>
      <c r="N30" s="214">
        <f>'Podnik A'!N28+'Efektivita vs kompenzacie'!N21</f>
        <v>9946.9944671572212</v>
      </c>
      <c r="O30" s="214">
        <f>'Podnik A'!O28+'Efektivita vs kompenzacie'!O21</f>
        <v>10145.934356500366</v>
      </c>
      <c r="P30" s="214">
        <f>'Podnik A'!P28+'Efektivita vs kompenzacie'!P21</f>
        <v>10348.853043630374</v>
      </c>
      <c r="Q30" s="214">
        <f>'Podnik A'!Q28+'Efektivita vs kompenzacie'!Q21</f>
        <v>10555.830104502982</v>
      </c>
      <c r="R30" s="214">
        <f>'Podnik A'!R28+'Efektivita vs kompenzacie'!R21</f>
        <v>10766.946706593042</v>
      </c>
      <c r="S30" s="214">
        <f>'Podnik A'!S28+'Efektivita vs kompenzacie'!S21</f>
        <v>10982.285640724904</v>
      </c>
      <c r="T30" s="214">
        <f>'Podnik A'!T28+'Efektivita vs kompenzacie'!T21</f>
        <v>11201.931353539401</v>
      </c>
      <c r="U30" s="214">
        <f>'Podnik A'!U28+'Efektivita vs kompenzacie'!U21</f>
        <v>11425.969980610189</v>
      </c>
      <c r="V30" s="214">
        <f>'Podnik A'!V28+'Efektivita vs kompenzacie'!V21</f>
        <v>11654.489380222392</v>
      </c>
      <c r="W30" s="214">
        <f>'Podnik A'!W28+'Efektivita vs kompenzacie'!W21</f>
        <v>11887.57916782684</v>
      </c>
      <c r="X30" s="214">
        <f>'Podnik A'!X28+'Efektivita vs kompenzacie'!X21</f>
        <v>12125.330751183377</v>
      </c>
      <c r="Y30" s="214">
        <f>'Podnik A'!Y28+'Efektivita vs kompenzacie'!Y21</f>
        <v>12367.837366207044</v>
      </c>
      <c r="Z30" s="214">
        <f>'Podnik A'!Z28+'Efektivita vs kompenzacie'!Z21</f>
        <v>12615.194113531186</v>
      </c>
      <c r="AA30" s="214">
        <f>'Podnik A'!AA28+'Efektivita vs kompenzacie'!AA21</f>
        <v>12867.49799580181</v>
      </c>
      <c r="AB30" s="214">
        <f>'Podnik A'!AB28+'Efektivita vs kompenzacie'!AB21</f>
        <v>13124.847955717847</v>
      </c>
      <c r="AC30" s="214">
        <f>'Podnik A'!AC28+'Efektivita vs kompenzacie'!AC21</f>
        <v>13387.344914832203</v>
      </c>
      <c r="AD30" s="214">
        <f>'Podnik A'!AD28+'Efektivita vs kompenzacie'!AD21</f>
        <v>13655.091813128847</v>
      </c>
      <c r="AE30" s="214">
        <f>'Podnik A'!AE28+'Efektivita vs kompenzacie'!AE21</f>
        <v>13928.193649391424</v>
      </c>
      <c r="AF30" s="214">
        <f>'Podnik A'!AF28+'Efektivita vs kompenzacie'!AF21</f>
        <v>14206.757522379252</v>
      </c>
      <c r="AG30" s="214">
        <f>'Podnik A'!AG28+'Efektivita vs kompenzacie'!AG21</f>
        <v>14490.892672826838</v>
      </c>
      <c r="AH30" s="214">
        <f>'Podnik A'!AH28+'Efektivita vs kompenzacie'!AH21</f>
        <v>14780.710526283376</v>
      </c>
      <c r="AI30" s="214">
        <f>'Podnik A'!AI28+'Efektivita vs kompenzacie'!AI21</f>
        <v>15076.324736809043</v>
      </c>
      <c r="AJ30" s="214">
        <f>'Podnik A'!AJ28+'Efektivita vs kompenzacie'!AJ21</f>
        <v>15377.851231545224</v>
      </c>
      <c r="AK30" s="214">
        <f>'Podnik A'!AK28+'Efektivita vs kompenzacie'!AK21</f>
        <v>15685.40825617613</v>
      </c>
      <c r="AL30" s="214">
        <f>'Podnik A'!AL28+'Efektivita vs kompenzacie'!AL21</f>
        <v>15999.116421299652</v>
      </c>
      <c r="AM30" s="214">
        <f>'Podnik A'!AM28+'Efektivita vs kompenzacie'!AM21</f>
        <v>16319.098749725645</v>
      </c>
      <c r="AN30" s="214">
        <f>'Podnik A'!AN28+'Efektivita vs kompenzacie'!AN21</f>
        <v>16645.480724720157</v>
      </c>
      <c r="AO30" s="214">
        <f>'Podnik A'!AO28+'Efektivita vs kompenzacie'!AO21</f>
        <v>16978.390339214562</v>
      </c>
      <c r="AP30" s="214">
        <f>'Podnik A'!AP28+'Efektivita vs kompenzacie'!AP21</f>
        <v>17317.958145998855</v>
      </c>
      <c r="AQ30" s="376"/>
    </row>
    <row r="31" spans="1:43" x14ac:dyDescent="0.25">
      <c r="A31" s="378">
        <v>10</v>
      </c>
      <c r="B31" s="212" t="s">
        <v>22</v>
      </c>
      <c r="C31" s="214">
        <f>'Podnik A'!C29+'Efektivita vs kompenzacie'!C22</f>
        <v>1500</v>
      </c>
      <c r="D31" s="214">
        <f>'Podnik A'!D29+'Efektivita vs kompenzacie'!D22</f>
        <v>1530</v>
      </c>
      <c r="E31" s="214">
        <f>'Podnik A'!E29+'Efektivita vs kompenzacie'!E22</f>
        <v>1560.6000000000001</v>
      </c>
      <c r="F31" s="214">
        <f>'Podnik A'!F29+'Efektivita vs kompenzacie'!F22</f>
        <v>1591.8120000000001</v>
      </c>
      <c r="G31" s="214">
        <f>'Podnik A'!G29+'Efektivita vs kompenzacie'!G22</f>
        <v>1623.6482400000002</v>
      </c>
      <c r="H31" s="214">
        <f>'Podnik A'!H29+'Efektivita vs kompenzacie'!H22</f>
        <v>1656.1212048000002</v>
      </c>
      <c r="I31" s="214">
        <f>'Podnik A'!I29+'Efektivita vs kompenzacie'!I22</f>
        <v>1689.2436288960002</v>
      </c>
      <c r="J31" s="214">
        <f>'Podnik A'!J29+'Efektivita vs kompenzacie'!J22</f>
        <v>1723.0285014739202</v>
      </c>
      <c r="K31" s="214">
        <f>'Podnik A'!K29+'Efektivita vs kompenzacie'!K22</f>
        <v>1757.4890715033987</v>
      </c>
      <c r="L31" s="214">
        <f>'Podnik A'!L29+'Efektivita vs kompenzacie'!L22</f>
        <v>1792.6388529334668</v>
      </c>
      <c r="M31" s="214">
        <f>'Podnik A'!M29+'Efektivita vs kompenzacie'!M22</f>
        <v>1828.491629992136</v>
      </c>
      <c r="N31" s="214">
        <f>'Podnik A'!N29+'Efektivita vs kompenzacie'!N22</f>
        <v>1865.0614625919789</v>
      </c>
      <c r="O31" s="214">
        <f>'Podnik A'!O29+'Efektivita vs kompenzacie'!O22</f>
        <v>1902.3626918438185</v>
      </c>
      <c r="P31" s="214">
        <f>'Podnik A'!P29+'Efektivita vs kompenzacie'!P22</f>
        <v>1940.409945680695</v>
      </c>
      <c r="Q31" s="214">
        <f>'Podnik A'!Q29+'Efektivita vs kompenzacie'!Q22</f>
        <v>1979.218144594309</v>
      </c>
      <c r="R31" s="214">
        <f>'Podnik A'!R29+'Efektivita vs kompenzacie'!R22</f>
        <v>2018.8025074861953</v>
      </c>
      <c r="S31" s="214">
        <f>'Podnik A'!S29+'Efektivita vs kompenzacie'!S22</f>
        <v>2059.1785576359193</v>
      </c>
      <c r="T31" s="214">
        <f>'Podnik A'!T29+'Efektivita vs kompenzacie'!T22</f>
        <v>2100.3621287886376</v>
      </c>
      <c r="U31" s="214">
        <f>'Podnik A'!U29+'Efektivita vs kompenzacie'!U22</f>
        <v>2142.3693713644102</v>
      </c>
      <c r="V31" s="214">
        <f>'Podnik A'!V29+'Efektivita vs kompenzacie'!V22</f>
        <v>2185.2167587916983</v>
      </c>
      <c r="W31" s="214">
        <f>'Podnik A'!W29+'Efektivita vs kompenzacie'!W22</f>
        <v>2228.9210939675322</v>
      </c>
      <c r="X31" s="214">
        <f>'Podnik A'!X29+'Efektivita vs kompenzacie'!X22</f>
        <v>2273.4995158468828</v>
      </c>
      <c r="Y31" s="214">
        <f>'Podnik A'!Y29+'Efektivita vs kompenzacie'!Y22</f>
        <v>2318.9695061638204</v>
      </c>
      <c r="Z31" s="214">
        <f>'Podnik A'!Z29+'Efektivita vs kompenzacie'!Z22</f>
        <v>2365.348896287097</v>
      </c>
      <c r="AA31" s="214">
        <f>'Podnik A'!AA29+'Efektivita vs kompenzacie'!AA22</f>
        <v>2412.6558742128391</v>
      </c>
      <c r="AB31" s="214">
        <f>'Podnik A'!AB29+'Efektivita vs kompenzacie'!AB22</f>
        <v>2460.9089916970961</v>
      </c>
      <c r="AC31" s="214">
        <f>'Podnik A'!AC29+'Efektivita vs kompenzacie'!AC22</f>
        <v>2510.1271715310381</v>
      </c>
      <c r="AD31" s="214">
        <f>'Podnik A'!AD29+'Efektivita vs kompenzacie'!AD22</f>
        <v>2560.3297149616587</v>
      </c>
      <c r="AE31" s="214">
        <f>'Podnik A'!AE29+'Efektivita vs kompenzacie'!AE22</f>
        <v>2611.5363092608918</v>
      </c>
      <c r="AF31" s="214">
        <f>'Podnik A'!AF29+'Efektivita vs kompenzacie'!AF22</f>
        <v>2663.7670354461097</v>
      </c>
      <c r="AG31" s="214">
        <f>'Podnik A'!AG29+'Efektivita vs kompenzacie'!AG22</f>
        <v>2717.0423761550319</v>
      </c>
      <c r="AH31" s="214">
        <f>'Podnik A'!AH29+'Efektivita vs kompenzacie'!AH22</f>
        <v>2771.3832236781327</v>
      </c>
      <c r="AI31" s="214">
        <f>'Podnik A'!AI29+'Efektivita vs kompenzacie'!AI22</f>
        <v>2826.8108881516955</v>
      </c>
      <c r="AJ31" s="214">
        <f>'Podnik A'!AJ29+'Efektivita vs kompenzacie'!AJ22</f>
        <v>2883.3471059147296</v>
      </c>
      <c r="AK31" s="214">
        <f>'Podnik A'!AK29+'Efektivita vs kompenzacie'!AK22</f>
        <v>2941.0140480330242</v>
      </c>
      <c r="AL31" s="214">
        <f>'Podnik A'!AL29+'Efektivita vs kompenzacie'!AL22</f>
        <v>2999.8343289936847</v>
      </c>
      <c r="AM31" s="214">
        <f>'Podnik A'!AM29+'Efektivita vs kompenzacie'!AM22</f>
        <v>3059.8310155735585</v>
      </c>
      <c r="AN31" s="214">
        <f>'Podnik A'!AN29+'Efektivita vs kompenzacie'!AN22</f>
        <v>3121.0276358850297</v>
      </c>
      <c r="AO31" s="214">
        <f>'Podnik A'!AO29+'Efektivita vs kompenzacie'!AO22</f>
        <v>3183.4481886027302</v>
      </c>
      <c r="AP31" s="214">
        <f>'Podnik A'!AP29+'Efektivita vs kompenzacie'!AP22</f>
        <v>3247.1171523747848</v>
      </c>
      <c r="AQ31" s="376"/>
    </row>
    <row r="32" spans="1:43" x14ac:dyDescent="0.25">
      <c r="A32" s="381">
        <v>11</v>
      </c>
      <c r="B32" s="228" t="s">
        <v>23</v>
      </c>
      <c r="C32" s="229">
        <f>SUM(C33,C44)</f>
        <v>58893.119999999995</v>
      </c>
      <c r="D32" s="229">
        <f t="shared" ref="D32:AP32" si="6">SUM(D33,D44)</f>
        <v>60070.982399999994</v>
      </c>
      <c r="E32" s="229">
        <f t="shared" si="6"/>
        <v>61272.402048000004</v>
      </c>
      <c r="F32" s="229">
        <f t="shared" si="6"/>
        <v>62497.850088960004</v>
      </c>
      <c r="G32" s="229">
        <f t="shared" si="6"/>
        <v>63747.807090739196</v>
      </c>
      <c r="H32" s="229">
        <f t="shared" si="6"/>
        <v>65022.763232553996</v>
      </c>
      <c r="I32" s="229">
        <f t="shared" si="6"/>
        <v>66323.218497205075</v>
      </c>
      <c r="J32" s="229">
        <f t="shared" si="6"/>
        <v>67649.682867149182</v>
      </c>
      <c r="K32" s="229">
        <f t="shared" si="6"/>
        <v>69002.676524492155</v>
      </c>
      <c r="L32" s="229">
        <f t="shared" si="6"/>
        <v>70382.730054982007</v>
      </c>
      <c r="M32" s="229">
        <f t="shared" si="6"/>
        <v>71790.384656081646</v>
      </c>
      <c r="N32" s="229">
        <f t="shared" si="6"/>
        <v>73226.19234920328</v>
      </c>
      <c r="O32" s="229">
        <f t="shared" si="6"/>
        <v>74690.71619618735</v>
      </c>
      <c r="P32" s="229">
        <f t="shared" si="6"/>
        <v>76184.530520111104</v>
      </c>
      <c r="Q32" s="229">
        <f t="shared" si="6"/>
        <v>77708.221130513324</v>
      </c>
      <c r="R32" s="229">
        <f t="shared" si="6"/>
        <v>79262.385553123604</v>
      </c>
      <c r="S32" s="229">
        <f t="shared" si="6"/>
        <v>80847.633264186064</v>
      </c>
      <c r="T32" s="229">
        <f t="shared" si="6"/>
        <v>82464.585929469788</v>
      </c>
      <c r="U32" s="229">
        <f t="shared" si="6"/>
        <v>84113.877648059191</v>
      </c>
      <c r="V32" s="229">
        <f t="shared" si="6"/>
        <v>85796.15520102036</v>
      </c>
      <c r="W32" s="229">
        <f t="shared" si="6"/>
        <v>87512.078305040792</v>
      </c>
      <c r="X32" s="229">
        <f t="shared" si="6"/>
        <v>89262.319871141604</v>
      </c>
      <c r="Y32" s="229">
        <f t="shared" si="6"/>
        <v>91047.566268564435</v>
      </c>
      <c r="Z32" s="229">
        <f t="shared" si="6"/>
        <v>92868.517593935729</v>
      </c>
      <c r="AA32" s="229">
        <f t="shared" si="6"/>
        <v>94725.887945814422</v>
      </c>
      <c r="AB32" s="229">
        <f t="shared" si="6"/>
        <v>96620.405704730714</v>
      </c>
      <c r="AC32" s="229">
        <f t="shared" si="6"/>
        <v>98552.813818825336</v>
      </c>
      <c r="AD32" s="229">
        <f t="shared" si="6"/>
        <v>100523.87009520184</v>
      </c>
      <c r="AE32" s="229">
        <f t="shared" si="6"/>
        <v>102534.34749710586</v>
      </c>
      <c r="AF32" s="229">
        <f t="shared" si="6"/>
        <v>104585.034447048</v>
      </c>
      <c r="AG32" s="229">
        <f t="shared" si="6"/>
        <v>106676.73513598896</v>
      </c>
      <c r="AH32" s="229">
        <f t="shared" si="6"/>
        <v>108810.26983870876</v>
      </c>
      <c r="AI32" s="229">
        <f t="shared" si="6"/>
        <v>110986.47523548291</v>
      </c>
      <c r="AJ32" s="229">
        <f t="shared" si="6"/>
        <v>113206.20474019258</v>
      </c>
      <c r="AK32" s="229">
        <f t="shared" si="6"/>
        <v>115470.32883499644</v>
      </c>
      <c r="AL32" s="229">
        <f t="shared" si="6"/>
        <v>117779.73541169637</v>
      </c>
      <c r="AM32" s="229">
        <f t="shared" si="6"/>
        <v>120135.3301199303</v>
      </c>
      <c r="AN32" s="229">
        <f t="shared" si="6"/>
        <v>122538.03672232889</v>
      </c>
      <c r="AO32" s="229">
        <f t="shared" si="6"/>
        <v>124988.7974567755</v>
      </c>
      <c r="AP32" s="229">
        <f t="shared" si="6"/>
        <v>127488.573405911</v>
      </c>
      <c r="AQ32" s="376"/>
    </row>
    <row r="33" spans="1:43" x14ac:dyDescent="0.25">
      <c r="A33" s="381" t="s">
        <v>84</v>
      </c>
      <c r="B33" s="228" t="s">
        <v>61</v>
      </c>
      <c r="C33" s="229">
        <f>SUM(C34:C43)*12</f>
        <v>43560</v>
      </c>
      <c r="D33" s="229">
        <f t="shared" ref="D33:AP33" si="7">SUM(D34:D43)*12</f>
        <v>44431.199999999997</v>
      </c>
      <c r="E33" s="229">
        <f t="shared" si="7"/>
        <v>45319.824000000001</v>
      </c>
      <c r="F33" s="229">
        <f t="shared" si="7"/>
        <v>46226.220480000004</v>
      </c>
      <c r="G33" s="229">
        <f t="shared" si="7"/>
        <v>47150.744889599999</v>
      </c>
      <c r="H33" s="229">
        <f t="shared" si="7"/>
        <v>48093.759787392009</v>
      </c>
      <c r="I33" s="229">
        <f t="shared" si="7"/>
        <v>49055.634983139847</v>
      </c>
      <c r="J33" s="229">
        <f t="shared" si="7"/>
        <v>50036.747682802648</v>
      </c>
      <c r="K33" s="229">
        <f t="shared" si="7"/>
        <v>51037.482636458692</v>
      </c>
      <c r="L33" s="229">
        <f t="shared" si="7"/>
        <v>52058.232289187872</v>
      </c>
      <c r="M33" s="229">
        <f t="shared" si="7"/>
        <v>53099.396934971635</v>
      </c>
      <c r="N33" s="229">
        <f t="shared" si="7"/>
        <v>54161.384873671072</v>
      </c>
      <c r="O33" s="229">
        <f t="shared" si="7"/>
        <v>55244.612571144491</v>
      </c>
      <c r="P33" s="229">
        <f t="shared" si="7"/>
        <v>56349.504822567382</v>
      </c>
      <c r="Q33" s="229">
        <f t="shared" si="7"/>
        <v>57476.494919018733</v>
      </c>
      <c r="R33" s="229">
        <f t="shared" si="7"/>
        <v>58626.024817399113</v>
      </c>
      <c r="S33" s="229">
        <f t="shared" si="7"/>
        <v>59798.54531374709</v>
      </c>
      <c r="T33" s="229">
        <f t="shared" si="7"/>
        <v>60994.516220022037</v>
      </c>
      <c r="U33" s="229">
        <f t="shared" si="7"/>
        <v>62214.406544422483</v>
      </c>
      <c r="V33" s="229">
        <f t="shared" si="7"/>
        <v>63458.694675310922</v>
      </c>
      <c r="W33" s="229">
        <f t="shared" si="7"/>
        <v>64727.868568817154</v>
      </c>
      <c r="X33" s="229">
        <f t="shared" si="7"/>
        <v>66022.425940193498</v>
      </c>
      <c r="Y33" s="229">
        <f t="shared" si="7"/>
        <v>67342.874458997365</v>
      </c>
      <c r="Z33" s="229">
        <f t="shared" si="7"/>
        <v>68689.731948177316</v>
      </c>
      <c r="AA33" s="229">
        <f t="shared" si="7"/>
        <v>70063.526587140848</v>
      </c>
      <c r="AB33" s="229">
        <f t="shared" si="7"/>
        <v>71464.797118883667</v>
      </c>
      <c r="AC33" s="229">
        <f t="shared" si="7"/>
        <v>72894.093061261345</v>
      </c>
      <c r="AD33" s="229">
        <f t="shared" si="7"/>
        <v>74351.974922486566</v>
      </c>
      <c r="AE33" s="229">
        <f t="shared" si="7"/>
        <v>75839.014420936292</v>
      </c>
      <c r="AF33" s="229">
        <f t="shared" si="7"/>
        <v>77355.794709355032</v>
      </c>
      <c r="AG33" s="229">
        <f t="shared" si="7"/>
        <v>78902.910603542128</v>
      </c>
      <c r="AH33" s="229">
        <f t="shared" si="7"/>
        <v>80480.968815612985</v>
      </c>
      <c r="AI33" s="229">
        <f t="shared" si="7"/>
        <v>82090.588191925228</v>
      </c>
      <c r="AJ33" s="229">
        <f t="shared" si="7"/>
        <v>83732.399955763743</v>
      </c>
      <c r="AK33" s="229">
        <f t="shared" si="7"/>
        <v>85407.047954879032</v>
      </c>
      <c r="AL33" s="229">
        <f t="shared" si="7"/>
        <v>87115.188913976599</v>
      </c>
      <c r="AM33" s="229">
        <f t="shared" si="7"/>
        <v>88857.492692256143</v>
      </c>
      <c r="AN33" s="229">
        <f t="shared" si="7"/>
        <v>90634.642546101255</v>
      </c>
      <c r="AO33" s="229">
        <f t="shared" si="7"/>
        <v>92447.3353970233</v>
      </c>
      <c r="AP33" s="229">
        <f t="shared" si="7"/>
        <v>94296.282104963757</v>
      </c>
      <c r="AQ33" s="376"/>
    </row>
    <row r="34" spans="1:43" outlineLevel="1" x14ac:dyDescent="0.25">
      <c r="A34" s="378" t="s">
        <v>86</v>
      </c>
      <c r="B34" s="212" t="s">
        <v>62</v>
      </c>
      <c r="C34" s="214">
        <f>'Podnik A'!C32+'Efektivita vs kompenzacie'!C25</f>
        <v>1000</v>
      </c>
      <c r="D34" s="214">
        <f>'Podnik A'!D32+'Efektivita vs kompenzacie'!D25</f>
        <v>1020</v>
      </c>
      <c r="E34" s="214">
        <f>'Podnik A'!E32+'Efektivita vs kompenzacie'!E25</f>
        <v>1040.4000000000001</v>
      </c>
      <c r="F34" s="214">
        <f>'Podnik A'!F32+'Efektivita vs kompenzacie'!F25</f>
        <v>1061.2080000000001</v>
      </c>
      <c r="G34" s="214">
        <f>'Podnik A'!G32+'Efektivita vs kompenzacie'!G25</f>
        <v>1082.4321600000001</v>
      </c>
      <c r="H34" s="214">
        <f>'Podnik A'!H32+'Efektivita vs kompenzacie'!H25</f>
        <v>1104.0808032</v>
      </c>
      <c r="I34" s="214">
        <f>'Podnik A'!I32+'Efektivita vs kompenzacie'!I25</f>
        <v>1126.1624192639999</v>
      </c>
      <c r="J34" s="214">
        <f>'Podnik A'!J32+'Efektivita vs kompenzacie'!J25</f>
        <v>1148.68566764928</v>
      </c>
      <c r="K34" s="214">
        <f>'Podnik A'!K32+'Efektivita vs kompenzacie'!K25</f>
        <v>1171.6593810022657</v>
      </c>
      <c r="L34" s="214">
        <f>'Podnik A'!L32+'Efektivita vs kompenzacie'!L25</f>
        <v>1195.0925686223111</v>
      </c>
      <c r="M34" s="214">
        <f>'Podnik A'!M32+'Efektivita vs kompenzacie'!M25</f>
        <v>1218.9944199947574</v>
      </c>
      <c r="N34" s="214">
        <f>'Podnik A'!N32+'Efektivita vs kompenzacie'!N25</f>
        <v>1243.3743083946526</v>
      </c>
      <c r="O34" s="214">
        <f>'Podnik A'!O32+'Efektivita vs kompenzacie'!O25</f>
        <v>1268.2417945625457</v>
      </c>
      <c r="P34" s="214">
        <f>'Podnik A'!P32+'Efektivita vs kompenzacie'!P25</f>
        <v>1293.6066304537967</v>
      </c>
      <c r="Q34" s="214">
        <f>'Podnik A'!Q32+'Efektivita vs kompenzacie'!Q25</f>
        <v>1319.4787630628728</v>
      </c>
      <c r="R34" s="214">
        <f>'Podnik A'!R32+'Efektivita vs kompenzacie'!R25</f>
        <v>1345.8683383241303</v>
      </c>
      <c r="S34" s="214">
        <f>'Podnik A'!S32+'Efektivita vs kompenzacie'!S25</f>
        <v>1372.785705090613</v>
      </c>
      <c r="T34" s="214">
        <f>'Podnik A'!T32+'Efektivita vs kompenzacie'!T25</f>
        <v>1400.2414191924252</v>
      </c>
      <c r="U34" s="214">
        <f>'Podnik A'!U32+'Efektivita vs kompenzacie'!U25</f>
        <v>1428.2462475762736</v>
      </c>
      <c r="V34" s="214">
        <f>'Podnik A'!V32+'Efektivita vs kompenzacie'!V25</f>
        <v>1456.811172527799</v>
      </c>
      <c r="W34" s="214">
        <f>'Podnik A'!W32+'Efektivita vs kompenzacie'!W25</f>
        <v>1485.947395978355</v>
      </c>
      <c r="X34" s="214">
        <f>'Podnik A'!X32+'Efektivita vs kompenzacie'!X25</f>
        <v>1515.6663438979222</v>
      </c>
      <c r="Y34" s="214">
        <f>'Podnik A'!Y32+'Efektivita vs kompenzacie'!Y25</f>
        <v>1545.9796707758805</v>
      </c>
      <c r="Z34" s="214">
        <f>'Podnik A'!Z32+'Efektivita vs kompenzacie'!Z25</f>
        <v>1576.8992641913983</v>
      </c>
      <c r="AA34" s="214">
        <f>'Podnik A'!AA32+'Efektivita vs kompenzacie'!AA25</f>
        <v>1608.4372494752263</v>
      </c>
      <c r="AB34" s="214">
        <f>'Podnik A'!AB32+'Efektivita vs kompenzacie'!AB25</f>
        <v>1640.6059944647309</v>
      </c>
      <c r="AC34" s="214">
        <f>'Podnik A'!AC32+'Efektivita vs kompenzacie'!AC25</f>
        <v>1673.4181143540254</v>
      </c>
      <c r="AD34" s="214">
        <f>'Podnik A'!AD32+'Efektivita vs kompenzacie'!AD25</f>
        <v>1706.8864766411059</v>
      </c>
      <c r="AE34" s="214">
        <f>'Podnik A'!AE32+'Efektivita vs kompenzacie'!AE25</f>
        <v>1741.024206173928</v>
      </c>
      <c r="AF34" s="214">
        <f>'Podnik A'!AF32+'Efektivita vs kompenzacie'!AF25</f>
        <v>1775.8446902974065</v>
      </c>
      <c r="AG34" s="214">
        <f>'Podnik A'!AG32+'Efektivita vs kompenzacie'!AG25</f>
        <v>1811.3615841033547</v>
      </c>
      <c r="AH34" s="214">
        <f>'Podnik A'!AH32+'Efektivita vs kompenzacie'!AH25</f>
        <v>1847.588815785422</v>
      </c>
      <c r="AI34" s="214">
        <f>'Podnik A'!AI32+'Efektivita vs kompenzacie'!AI25</f>
        <v>1884.5405921011304</v>
      </c>
      <c r="AJ34" s="214">
        <f>'Podnik A'!AJ32+'Efektivita vs kompenzacie'!AJ25</f>
        <v>1922.2314039431531</v>
      </c>
      <c r="AK34" s="214">
        <f>'Podnik A'!AK32+'Efektivita vs kompenzacie'!AK25</f>
        <v>1960.6760320220162</v>
      </c>
      <c r="AL34" s="214">
        <f>'Podnik A'!AL32+'Efektivita vs kompenzacie'!AL25</f>
        <v>1999.8895526624565</v>
      </c>
      <c r="AM34" s="214">
        <f>'Podnik A'!AM32+'Efektivita vs kompenzacie'!AM25</f>
        <v>2039.8873437157056</v>
      </c>
      <c r="AN34" s="214">
        <f>'Podnik A'!AN32+'Efektivita vs kompenzacie'!AN25</f>
        <v>2080.6850905900196</v>
      </c>
      <c r="AO34" s="214">
        <f>'Podnik A'!AO32+'Efektivita vs kompenzacie'!AO25</f>
        <v>2122.2987924018203</v>
      </c>
      <c r="AP34" s="214">
        <f>'Podnik A'!AP32+'Efektivita vs kompenzacie'!AP25</f>
        <v>2164.7447682498569</v>
      </c>
      <c r="AQ34" s="376"/>
    </row>
    <row r="35" spans="1:43" outlineLevel="1" x14ac:dyDescent="0.25">
      <c r="A35" s="378" t="s">
        <v>87</v>
      </c>
      <c r="B35" s="212" t="s">
        <v>63</v>
      </c>
      <c r="C35" s="214">
        <f>'Podnik A'!C33+'Efektivita vs kompenzacie'!C26</f>
        <v>780</v>
      </c>
      <c r="D35" s="214">
        <f>'Podnik A'!D33+'Efektivita vs kompenzacie'!D26</f>
        <v>795.6</v>
      </c>
      <c r="E35" s="214">
        <f>'Podnik A'!E33+'Efektivita vs kompenzacie'!E26</f>
        <v>811.51200000000006</v>
      </c>
      <c r="F35" s="214">
        <f>'Podnik A'!F33+'Efektivita vs kompenzacie'!F26</f>
        <v>827.74224000000004</v>
      </c>
      <c r="G35" s="214">
        <f>'Podnik A'!G33+'Efektivita vs kompenzacie'!G26</f>
        <v>844.29708480000011</v>
      </c>
      <c r="H35" s="214">
        <f>'Podnik A'!H33+'Efektivita vs kompenzacie'!H26</f>
        <v>861.18302649600014</v>
      </c>
      <c r="I35" s="214">
        <f>'Podnik A'!I33+'Efektivita vs kompenzacie'!I26</f>
        <v>878.40668702592018</v>
      </c>
      <c r="J35" s="214">
        <f>'Podnik A'!J33+'Efektivita vs kompenzacie'!J26</f>
        <v>895.9748207664386</v>
      </c>
      <c r="K35" s="214">
        <f>'Podnik A'!K33+'Efektivita vs kompenzacie'!K26</f>
        <v>913.89431718176741</v>
      </c>
      <c r="L35" s="214">
        <f>'Podnik A'!L33+'Efektivita vs kompenzacie'!L26</f>
        <v>932.17220352540278</v>
      </c>
      <c r="M35" s="214">
        <f>'Podnik A'!M33+'Efektivita vs kompenzacie'!M26</f>
        <v>950.81564759591083</v>
      </c>
      <c r="N35" s="214">
        <f>'Podnik A'!N33+'Efektivita vs kompenzacie'!N26</f>
        <v>969.83196054782911</v>
      </c>
      <c r="O35" s="214">
        <f>'Podnik A'!O33+'Efektivita vs kompenzacie'!O26</f>
        <v>989.22859975878566</v>
      </c>
      <c r="P35" s="214">
        <f>'Podnik A'!P33+'Efektivita vs kompenzacie'!P26</f>
        <v>1009.0131717539614</v>
      </c>
      <c r="Q35" s="214">
        <f>'Podnik A'!Q33+'Efektivita vs kompenzacie'!Q26</f>
        <v>1029.1934351890407</v>
      </c>
      <c r="R35" s="214">
        <f>'Podnik A'!R33+'Efektivita vs kompenzacie'!R26</f>
        <v>1049.7773038928215</v>
      </c>
      <c r="S35" s="214">
        <f>'Podnik A'!S33+'Efektivita vs kompenzacie'!S26</f>
        <v>1070.772849970678</v>
      </c>
      <c r="T35" s="214">
        <f>'Podnik A'!T33+'Efektivita vs kompenzacie'!T26</f>
        <v>1092.1883069700916</v>
      </c>
      <c r="U35" s="214">
        <f>'Podnik A'!U33+'Efektivita vs kompenzacie'!U26</f>
        <v>1114.0320731094935</v>
      </c>
      <c r="V35" s="214">
        <f>'Podnik A'!V33+'Efektivita vs kompenzacie'!V26</f>
        <v>1136.3127145716833</v>
      </c>
      <c r="W35" s="214">
        <f>'Podnik A'!W33+'Efektivita vs kompenzacie'!W26</f>
        <v>1159.0389688631169</v>
      </c>
      <c r="X35" s="214">
        <f>'Podnik A'!X33+'Efektivita vs kompenzacie'!X26</f>
        <v>1182.2197482403792</v>
      </c>
      <c r="Y35" s="214">
        <f>'Podnik A'!Y33+'Efektivita vs kompenzacie'!Y26</f>
        <v>1205.8641432051868</v>
      </c>
      <c r="Z35" s="214">
        <f>'Podnik A'!Z33+'Efektivita vs kompenzacie'!Z26</f>
        <v>1229.9814260692906</v>
      </c>
      <c r="AA35" s="214">
        <f>'Podnik A'!AA33+'Efektivita vs kompenzacie'!AA26</f>
        <v>1254.5810545906763</v>
      </c>
      <c r="AB35" s="214">
        <f>'Podnik A'!AB33+'Efektivita vs kompenzacie'!AB26</f>
        <v>1279.6726756824899</v>
      </c>
      <c r="AC35" s="214">
        <f>'Podnik A'!AC33+'Efektivita vs kompenzacie'!AC26</f>
        <v>1305.2661291961397</v>
      </c>
      <c r="AD35" s="214">
        <f>'Podnik A'!AD33+'Efektivita vs kompenzacie'!AD26</f>
        <v>1331.3714517800624</v>
      </c>
      <c r="AE35" s="214">
        <f>'Podnik A'!AE33+'Efektivita vs kompenzacie'!AE26</f>
        <v>1357.9988808156638</v>
      </c>
      <c r="AF35" s="214">
        <f>'Podnik A'!AF33+'Efektivita vs kompenzacie'!AF26</f>
        <v>1385.158858431977</v>
      </c>
      <c r="AG35" s="214">
        <f>'Podnik A'!AG33+'Efektivita vs kompenzacie'!AG26</f>
        <v>1412.8620356006165</v>
      </c>
      <c r="AH35" s="214">
        <f>'Podnik A'!AH33+'Efektivita vs kompenzacie'!AH26</f>
        <v>1441.1192763126289</v>
      </c>
      <c r="AI35" s="214">
        <f>'Podnik A'!AI33+'Efektivita vs kompenzacie'!AI26</f>
        <v>1469.9416618388816</v>
      </c>
      <c r="AJ35" s="214">
        <f>'Podnik A'!AJ33+'Efektivita vs kompenzacie'!AJ26</f>
        <v>1499.3404950756592</v>
      </c>
      <c r="AK35" s="214">
        <f>'Podnik A'!AK33+'Efektivita vs kompenzacie'!AK26</f>
        <v>1529.3273049771724</v>
      </c>
      <c r="AL35" s="214">
        <f>'Podnik A'!AL33+'Efektivita vs kompenzacie'!AL26</f>
        <v>1559.9138510767159</v>
      </c>
      <c r="AM35" s="214">
        <f>'Podnik A'!AM33+'Efektivita vs kompenzacie'!AM26</f>
        <v>1591.1121280982502</v>
      </c>
      <c r="AN35" s="214">
        <f>'Podnik A'!AN33+'Efektivita vs kompenzacie'!AN26</f>
        <v>1622.9343706602153</v>
      </c>
      <c r="AO35" s="214">
        <f>'Podnik A'!AO33+'Efektivita vs kompenzacie'!AO26</f>
        <v>1655.3930580734198</v>
      </c>
      <c r="AP35" s="214">
        <f>'Podnik A'!AP33+'Efektivita vs kompenzacie'!AP26</f>
        <v>1688.5009192348882</v>
      </c>
      <c r="AQ35" s="376"/>
    </row>
    <row r="36" spans="1:43" outlineLevel="1" x14ac:dyDescent="0.25">
      <c r="A36" s="378" t="s">
        <v>88</v>
      </c>
      <c r="B36" s="212" t="s">
        <v>64</v>
      </c>
      <c r="C36" s="214">
        <f>'Podnik A'!C34+'Efektivita vs kompenzacie'!C27</f>
        <v>650</v>
      </c>
      <c r="D36" s="214">
        <f>'Podnik A'!D34+'Efektivita vs kompenzacie'!D27</f>
        <v>663</v>
      </c>
      <c r="E36" s="214">
        <f>'Podnik A'!E34+'Efektivita vs kompenzacie'!E27</f>
        <v>676.26</v>
      </c>
      <c r="F36" s="214">
        <f>'Podnik A'!F34+'Efektivita vs kompenzacie'!F27</f>
        <v>689.78520000000003</v>
      </c>
      <c r="G36" s="214">
        <f>'Podnik A'!G34+'Efektivita vs kompenzacie'!G27</f>
        <v>703.58090400000003</v>
      </c>
      <c r="H36" s="214">
        <f>'Podnik A'!H34+'Efektivita vs kompenzacie'!H27</f>
        <v>717.65252208000004</v>
      </c>
      <c r="I36" s="214">
        <f>'Podnik A'!I34+'Efektivita vs kompenzacie'!I27</f>
        <v>732.00557252160002</v>
      </c>
      <c r="J36" s="214">
        <f>'Podnik A'!J34+'Efektivita vs kompenzacie'!J27</f>
        <v>746.64568397203197</v>
      </c>
      <c r="K36" s="214">
        <f>'Podnik A'!K34+'Efektivita vs kompenzacie'!K27</f>
        <v>761.57859765147259</v>
      </c>
      <c r="L36" s="214">
        <f>'Podnik A'!L34+'Efektivita vs kompenzacie'!L27</f>
        <v>776.81016960450211</v>
      </c>
      <c r="M36" s="214">
        <f>'Podnik A'!M34+'Efektivita vs kompenzacie'!M27</f>
        <v>792.34637299659221</v>
      </c>
      <c r="N36" s="214">
        <f>'Podnik A'!N34+'Efektivita vs kompenzacie'!N27</f>
        <v>808.19330045652407</v>
      </c>
      <c r="O36" s="214">
        <f>'Podnik A'!O34+'Efektivita vs kompenzacie'!O27</f>
        <v>824.35716646565459</v>
      </c>
      <c r="P36" s="214">
        <f>'Podnik A'!P34+'Efektivita vs kompenzacie'!P27</f>
        <v>840.84430979496767</v>
      </c>
      <c r="Q36" s="214">
        <f>'Podnik A'!Q34+'Efektivita vs kompenzacie'!Q27</f>
        <v>857.66119599086699</v>
      </c>
      <c r="R36" s="214">
        <f>'Podnik A'!R34+'Efektivita vs kompenzacie'!R27</f>
        <v>874.81441991068436</v>
      </c>
      <c r="S36" s="214">
        <f>'Podnik A'!S34+'Efektivita vs kompenzacie'!S27</f>
        <v>892.31070830889803</v>
      </c>
      <c r="T36" s="214">
        <f>'Podnik A'!T34+'Efektivita vs kompenzacie'!T27</f>
        <v>910.15692247507604</v>
      </c>
      <c r="U36" s="214">
        <f>'Podnik A'!U34+'Efektivita vs kompenzacie'!U27</f>
        <v>928.36006092457762</v>
      </c>
      <c r="V36" s="214">
        <f>'Podnik A'!V34+'Efektivita vs kompenzacie'!V27</f>
        <v>946.92726214306924</v>
      </c>
      <c r="W36" s="214">
        <f>'Podnik A'!W34+'Efektivita vs kompenzacie'!W27</f>
        <v>965.86580738593068</v>
      </c>
      <c r="X36" s="214">
        <f>'Podnik A'!X34+'Efektivita vs kompenzacie'!X27</f>
        <v>985.18312353364934</v>
      </c>
      <c r="Y36" s="214">
        <f>'Podnik A'!Y34+'Efektivita vs kompenzacie'!Y27</f>
        <v>1004.8867860043223</v>
      </c>
      <c r="Z36" s="214">
        <f>'Podnik A'!Z34+'Efektivita vs kompenzacie'!Z27</f>
        <v>1024.9845217244088</v>
      </c>
      <c r="AA36" s="214">
        <f>'Podnik A'!AA34+'Efektivita vs kompenzacie'!AA27</f>
        <v>1045.484212158897</v>
      </c>
      <c r="AB36" s="214">
        <f>'Podnik A'!AB34+'Efektivita vs kompenzacie'!AB27</f>
        <v>1066.3938964020749</v>
      </c>
      <c r="AC36" s="214">
        <f>'Podnik A'!AC34+'Efektivita vs kompenzacie'!AC27</f>
        <v>1087.7217743301164</v>
      </c>
      <c r="AD36" s="214">
        <f>'Podnik A'!AD34+'Efektivita vs kompenzacie'!AD27</f>
        <v>1109.4762098167189</v>
      </c>
      <c r="AE36" s="214">
        <f>'Podnik A'!AE34+'Efektivita vs kompenzacie'!AE27</f>
        <v>1131.6657340130532</v>
      </c>
      <c r="AF36" s="214">
        <f>'Podnik A'!AF34+'Efektivita vs kompenzacie'!AF27</f>
        <v>1154.2990486933143</v>
      </c>
      <c r="AG36" s="214">
        <f>'Podnik A'!AG34+'Efektivita vs kompenzacie'!AG27</f>
        <v>1177.3850296671806</v>
      </c>
      <c r="AH36" s="214">
        <f>'Podnik A'!AH34+'Efektivita vs kompenzacie'!AH27</f>
        <v>1200.9327302605243</v>
      </c>
      <c r="AI36" s="214">
        <f>'Podnik A'!AI34+'Efektivita vs kompenzacie'!AI27</f>
        <v>1224.9513848657348</v>
      </c>
      <c r="AJ36" s="214">
        <f>'Podnik A'!AJ34+'Efektivita vs kompenzacie'!AJ27</f>
        <v>1249.4504125630494</v>
      </c>
      <c r="AK36" s="214">
        <f>'Podnik A'!AK34+'Efektivita vs kompenzacie'!AK27</f>
        <v>1274.4394208143106</v>
      </c>
      <c r="AL36" s="214">
        <f>'Podnik A'!AL34+'Efektivita vs kompenzacie'!AL27</f>
        <v>1299.9282092305968</v>
      </c>
      <c r="AM36" s="214">
        <f>'Podnik A'!AM34+'Efektivita vs kompenzacie'!AM27</f>
        <v>1325.9267734152088</v>
      </c>
      <c r="AN36" s="214">
        <f>'Podnik A'!AN34+'Efektivita vs kompenzacie'!AN27</f>
        <v>1352.445308883513</v>
      </c>
      <c r="AO36" s="214">
        <f>'Podnik A'!AO34+'Efektivita vs kompenzacie'!AO27</f>
        <v>1379.4942150611832</v>
      </c>
      <c r="AP36" s="214">
        <f>'Podnik A'!AP34+'Efektivita vs kompenzacie'!AP27</f>
        <v>1407.084099362407</v>
      </c>
      <c r="AQ36" s="376"/>
    </row>
    <row r="37" spans="1:43" outlineLevel="1" x14ac:dyDescent="0.25">
      <c r="A37" s="378" t="s">
        <v>89</v>
      </c>
      <c r="B37" s="212" t="s">
        <v>65</v>
      </c>
      <c r="C37" s="214">
        <f>'Podnik A'!C35+'Efektivita vs kompenzacie'!C28</f>
        <v>600</v>
      </c>
      <c r="D37" s="214">
        <f>'Podnik A'!D35+'Efektivita vs kompenzacie'!D28</f>
        <v>612</v>
      </c>
      <c r="E37" s="214">
        <f>'Podnik A'!E35+'Efektivita vs kompenzacie'!E28</f>
        <v>624.24</v>
      </c>
      <c r="F37" s="214">
        <f>'Podnik A'!F35+'Efektivita vs kompenzacie'!F28</f>
        <v>636.72480000000007</v>
      </c>
      <c r="G37" s="214">
        <f>'Podnik A'!G35+'Efektivita vs kompenzacie'!G28</f>
        <v>649.45929600000011</v>
      </c>
      <c r="H37" s="214">
        <f>'Podnik A'!H35+'Efektivita vs kompenzacie'!H28</f>
        <v>662.44848192000018</v>
      </c>
      <c r="I37" s="214">
        <f>'Podnik A'!I35+'Efektivita vs kompenzacie'!I28</f>
        <v>675.69745155840019</v>
      </c>
      <c r="J37" s="214">
        <f>'Podnik A'!J35+'Efektivita vs kompenzacie'!J28</f>
        <v>689.21140058956826</v>
      </c>
      <c r="K37" s="214">
        <f>'Podnik A'!K35+'Efektivita vs kompenzacie'!K28</f>
        <v>702.99562860135961</v>
      </c>
      <c r="L37" s="214">
        <f>'Podnik A'!L35+'Efektivita vs kompenzacie'!L28</f>
        <v>717.05554117338681</v>
      </c>
      <c r="M37" s="214">
        <f>'Podnik A'!M35+'Efektivita vs kompenzacie'!M28</f>
        <v>731.39665199685453</v>
      </c>
      <c r="N37" s="214">
        <f>'Podnik A'!N35+'Efektivita vs kompenzacie'!N28</f>
        <v>746.02458503679168</v>
      </c>
      <c r="O37" s="214">
        <f>'Podnik A'!O35+'Efektivita vs kompenzacie'!O28</f>
        <v>760.94507673752753</v>
      </c>
      <c r="P37" s="214">
        <f>'Podnik A'!P35+'Efektivita vs kompenzacie'!P28</f>
        <v>776.16397827227809</v>
      </c>
      <c r="Q37" s="214">
        <f>'Podnik A'!Q35+'Efektivita vs kompenzacie'!Q28</f>
        <v>791.68725783772368</v>
      </c>
      <c r="R37" s="214">
        <f>'Podnik A'!R35+'Efektivita vs kompenzacie'!R28</f>
        <v>807.52100299447818</v>
      </c>
      <c r="S37" s="214">
        <f>'Podnik A'!S35+'Efektivita vs kompenzacie'!S28</f>
        <v>823.67142305436778</v>
      </c>
      <c r="T37" s="214">
        <f>'Podnik A'!T35+'Efektivita vs kompenzacie'!T28</f>
        <v>840.14485151545512</v>
      </c>
      <c r="U37" s="214">
        <f>'Podnik A'!U35+'Efektivita vs kompenzacie'!U28</f>
        <v>856.94774854576428</v>
      </c>
      <c r="V37" s="214">
        <f>'Podnik A'!V35+'Efektivita vs kompenzacie'!V28</f>
        <v>874.08670351667956</v>
      </c>
      <c r="W37" s="214">
        <f>'Podnik A'!W35+'Efektivita vs kompenzacie'!W28</f>
        <v>891.56843758701314</v>
      </c>
      <c r="X37" s="214">
        <f>'Podnik A'!X35+'Efektivita vs kompenzacie'!X28</f>
        <v>909.39980633875336</v>
      </c>
      <c r="Y37" s="214">
        <f>'Podnik A'!Y35+'Efektivita vs kompenzacie'!Y28</f>
        <v>927.5878024655284</v>
      </c>
      <c r="Z37" s="214">
        <f>'Podnik A'!Z35+'Efektivita vs kompenzacie'!Z28</f>
        <v>946.139558514839</v>
      </c>
      <c r="AA37" s="214">
        <f>'Podnik A'!AA35+'Efektivita vs kompenzacie'!AA28</f>
        <v>965.06234968513581</v>
      </c>
      <c r="AB37" s="214">
        <f>'Podnik A'!AB35+'Efektivita vs kompenzacie'!AB28</f>
        <v>984.36359667883858</v>
      </c>
      <c r="AC37" s="214">
        <f>'Podnik A'!AC35+'Efektivita vs kompenzacie'!AC28</f>
        <v>1004.0508686124153</v>
      </c>
      <c r="AD37" s="214">
        <f>'Podnik A'!AD35+'Efektivita vs kompenzacie'!AD28</f>
        <v>1024.1318859846638</v>
      </c>
      <c r="AE37" s="214">
        <f>'Podnik A'!AE35+'Efektivita vs kompenzacie'!AE28</f>
        <v>1044.614523704357</v>
      </c>
      <c r="AF37" s="214">
        <f>'Podnik A'!AF35+'Efektivita vs kompenzacie'!AF28</f>
        <v>1065.5068141784441</v>
      </c>
      <c r="AG37" s="214">
        <f>'Podnik A'!AG35+'Efektivita vs kompenzacie'!AG28</f>
        <v>1086.816950462013</v>
      </c>
      <c r="AH37" s="214">
        <f>'Podnik A'!AH35+'Efektivita vs kompenzacie'!AH28</f>
        <v>1108.5532894712533</v>
      </c>
      <c r="AI37" s="214">
        <f>'Podnik A'!AI35+'Efektivita vs kompenzacie'!AI28</f>
        <v>1130.7243552606783</v>
      </c>
      <c r="AJ37" s="214">
        <f>'Podnik A'!AJ35+'Efektivita vs kompenzacie'!AJ28</f>
        <v>1153.3388423658919</v>
      </c>
      <c r="AK37" s="214">
        <f>'Podnik A'!AK35+'Efektivita vs kompenzacie'!AK28</f>
        <v>1176.4056192132098</v>
      </c>
      <c r="AL37" s="214">
        <f>'Podnik A'!AL35+'Efektivita vs kompenzacie'!AL28</f>
        <v>1199.933731597474</v>
      </c>
      <c r="AM37" s="214">
        <f>'Podnik A'!AM35+'Efektivita vs kompenzacie'!AM28</f>
        <v>1223.9324062294236</v>
      </c>
      <c r="AN37" s="214">
        <f>'Podnik A'!AN35+'Efektivita vs kompenzacie'!AN28</f>
        <v>1248.4110543540121</v>
      </c>
      <c r="AO37" s="214">
        <f>'Podnik A'!AO35+'Efektivita vs kompenzacie'!AO28</f>
        <v>1273.3792754410924</v>
      </c>
      <c r="AP37" s="214">
        <f>'Podnik A'!AP35+'Efektivita vs kompenzacie'!AP28</f>
        <v>1298.8468609499143</v>
      </c>
      <c r="AQ37" s="376"/>
    </row>
    <row r="38" spans="1:43" outlineLevel="1" x14ac:dyDescent="0.25">
      <c r="A38" s="378" t="s">
        <v>90</v>
      </c>
      <c r="B38" s="212" t="s">
        <v>66</v>
      </c>
      <c r="C38" s="214">
        <f>'Podnik A'!C36+'Efektivita vs kompenzacie'!C29</f>
        <v>600</v>
      </c>
      <c r="D38" s="214">
        <f>'Podnik A'!D36+'Efektivita vs kompenzacie'!D29</f>
        <v>612</v>
      </c>
      <c r="E38" s="214">
        <f>'Podnik A'!E36+'Efektivita vs kompenzacie'!E29</f>
        <v>624.24</v>
      </c>
      <c r="F38" s="214">
        <f>'Podnik A'!F36+'Efektivita vs kompenzacie'!F29</f>
        <v>636.72480000000007</v>
      </c>
      <c r="G38" s="214">
        <f>'Podnik A'!G36+'Efektivita vs kompenzacie'!G29</f>
        <v>649.45929600000011</v>
      </c>
      <c r="H38" s="214">
        <f>'Podnik A'!H36+'Efektivita vs kompenzacie'!H29</f>
        <v>662.44848192000018</v>
      </c>
      <c r="I38" s="214">
        <f>'Podnik A'!I36+'Efektivita vs kompenzacie'!I29</f>
        <v>675.69745155840019</v>
      </c>
      <c r="J38" s="214">
        <f>'Podnik A'!J36+'Efektivita vs kompenzacie'!J29</f>
        <v>689.21140058956826</v>
      </c>
      <c r="K38" s="214">
        <f>'Podnik A'!K36+'Efektivita vs kompenzacie'!K29</f>
        <v>702.99562860135961</v>
      </c>
      <c r="L38" s="214">
        <f>'Podnik A'!L36+'Efektivita vs kompenzacie'!L29</f>
        <v>717.05554117338681</v>
      </c>
      <c r="M38" s="214">
        <f>'Podnik A'!M36+'Efektivita vs kompenzacie'!M29</f>
        <v>731.39665199685453</v>
      </c>
      <c r="N38" s="214">
        <f>'Podnik A'!N36+'Efektivita vs kompenzacie'!N29</f>
        <v>746.02458503679168</v>
      </c>
      <c r="O38" s="214">
        <f>'Podnik A'!O36+'Efektivita vs kompenzacie'!O29</f>
        <v>760.94507673752753</v>
      </c>
      <c r="P38" s="214">
        <f>'Podnik A'!P36+'Efektivita vs kompenzacie'!P29</f>
        <v>776.16397827227809</v>
      </c>
      <c r="Q38" s="214">
        <f>'Podnik A'!Q36+'Efektivita vs kompenzacie'!Q29</f>
        <v>791.68725783772368</v>
      </c>
      <c r="R38" s="214">
        <f>'Podnik A'!R36+'Efektivita vs kompenzacie'!R29</f>
        <v>807.52100299447818</v>
      </c>
      <c r="S38" s="214">
        <f>'Podnik A'!S36+'Efektivita vs kompenzacie'!S29</f>
        <v>823.67142305436778</v>
      </c>
      <c r="T38" s="214">
        <f>'Podnik A'!T36+'Efektivita vs kompenzacie'!T29</f>
        <v>840.14485151545512</v>
      </c>
      <c r="U38" s="214">
        <f>'Podnik A'!U36+'Efektivita vs kompenzacie'!U29</f>
        <v>856.94774854576428</v>
      </c>
      <c r="V38" s="214">
        <f>'Podnik A'!V36+'Efektivita vs kompenzacie'!V29</f>
        <v>874.08670351667956</v>
      </c>
      <c r="W38" s="214">
        <f>'Podnik A'!W36+'Efektivita vs kompenzacie'!W29</f>
        <v>891.56843758701314</v>
      </c>
      <c r="X38" s="214">
        <f>'Podnik A'!X36+'Efektivita vs kompenzacie'!X29</f>
        <v>909.39980633875336</v>
      </c>
      <c r="Y38" s="214">
        <f>'Podnik A'!Y36+'Efektivita vs kompenzacie'!Y29</f>
        <v>927.5878024655284</v>
      </c>
      <c r="Z38" s="214">
        <f>'Podnik A'!Z36+'Efektivita vs kompenzacie'!Z29</f>
        <v>946.139558514839</v>
      </c>
      <c r="AA38" s="214">
        <f>'Podnik A'!AA36+'Efektivita vs kompenzacie'!AA29</f>
        <v>965.06234968513581</v>
      </c>
      <c r="AB38" s="214">
        <f>'Podnik A'!AB36+'Efektivita vs kompenzacie'!AB29</f>
        <v>984.36359667883858</v>
      </c>
      <c r="AC38" s="214">
        <f>'Podnik A'!AC36+'Efektivita vs kompenzacie'!AC29</f>
        <v>1004.0508686124153</v>
      </c>
      <c r="AD38" s="214">
        <f>'Podnik A'!AD36+'Efektivita vs kompenzacie'!AD29</f>
        <v>1024.1318859846638</v>
      </c>
      <c r="AE38" s="214">
        <f>'Podnik A'!AE36+'Efektivita vs kompenzacie'!AE29</f>
        <v>1044.614523704357</v>
      </c>
      <c r="AF38" s="214">
        <f>'Podnik A'!AF36+'Efektivita vs kompenzacie'!AF29</f>
        <v>1065.5068141784441</v>
      </c>
      <c r="AG38" s="214">
        <f>'Podnik A'!AG36+'Efektivita vs kompenzacie'!AG29</f>
        <v>1086.816950462013</v>
      </c>
      <c r="AH38" s="214">
        <f>'Podnik A'!AH36+'Efektivita vs kompenzacie'!AH29</f>
        <v>1108.5532894712533</v>
      </c>
      <c r="AI38" s="214">
        <f>'Podnik A'!AI36+'Efektivita vs kompenzacie'!AI29</f>
        <v>1130.7243552606783</v>
      </c>
      <c r="AJ38" s="214">
        <f>'Podnik A'!AJ36+'Efektivita vs kompenzacie'!AJ29</f>
        <v>1153.3388423658919</v>
      </c>
      <c r="AK38" s="214">
        <f>'Podnik A'!AK36+'Efektivita vs kompenzacie'!AK29</f>
        <v>1176.4056192132098</v>
      </c>
      <c r="AL38" s="214">
        <f>'Podnik A'!AL36+'Efektivita vs kompenzacie'!AL29</f>
        <v>1199.933731597474</v>
      </c>
      <c r="AM38" s="214">
        <f>'Podnik A'!AM36+'Efektivita vs kompenzacie'!AM29</f>
        <v>1223.9324062294236</v>
      </c>
      <c r="AN38" s="214">
        <f>'Podnik A'!AN36+'Efektivita vs kompenzacie'!AN29</f>
        <v>1248.4110543540121</v>
      </c>
      <c r="AO38" s="214">
        <f>'Podnik A'!AO36+'Efektivita vs kompenzacie'!AO29</f>
        <v>1273.3792754410924</v>
      </c>
      <c r="AP38" s="214">
        <f>'Podnik A'!AP36+'Efektivita vs kompenzacie'!AP29</f>
        <v>1298.8468609499143</v>
      </c>
      <c r="AQ38" s="376"/>
    </row>
    <row r="39" spans="1:43" outlineLevel="1" x14ac:dyDescent="0.25">
      <c r="A39" s="378" t="s">
        <v>91</v>
      </c>
      <c r="B39" s="212" t="s">
        <v>67</v>
      </c>
      <c r="C39" s="214">
        <f>'Podnik A'!C37+'Efektivita vs kompenzacie'!C30</f>
        <v>0</v>
      </c>
      <c r="D39" s="214">
        <f>'Podnik A'!D37+'Efektivita vs kompenzacie'!D30</f>
        <v>0</v>
      </c>
      <c r="E39" s="214">
        <f>'Podnik A'!E37+'Efektivita vs kompenzacie'!E30</f>
        <v>0</v>
      </c>
      <c r="F39" s="214">
        <f>'Podnik A'!F37+'Efektivita vs kompenzacie'!F30</f>
        <v>0</v>
      </c>
      <c r="G39" s="214">
        <f>'Podnik A'!G37+'Efektivita vs kompenzacie'!G30</f>
        <v>0</v>
      </c>
      <c r="H39" s="214">
        <f>'Podnik A'!H37+'Efektivita vs kompenzacie'!H30</f>
        <v>0</v>
      </c>
      <c r="I39" s="214">
        <f>'Podnik A'!I37+'Efektivita vs kompenzacie'!I30</f>
        <v>0</v>
      </c>
      <c r="J39" s="214">
        <f>'Podnik A'!J37+'Efektivita vs kompenzacie'!J30</f>
        <v>0</v>
      </c>
      <c r="K39" s="214">
        <f>'Podnik A'!K37+'Efektivita vs kompenzacie'!K30</f>
        <v>0</v>
      </c>
      <c r="L39" s="214">
        <f>'Podnik A'!L37+'Efektivita vs kompenzacie'!L30</f>
        <v>0</v>
      </c>
      <c r="M39" s="214">
        <f>'Podnik A'!M37+'Efektivita vs kompenzacie'!M30</f>
        <v>0</v>
      </c>
      <c r="N39" s="214">
        <f>'Podnik A'!N37+'Efektivita vs kompenzacie'!N30</f>
        <v>0</v>
      </c>
      <c r="O39" s="214">
        <f>'Podnik A'!O37+'Efektivita vs kompenzacie'!O30</f>
        <v>0</v>
      </c>
      <c r="P39" s="214">
        <f>'Podnik A'!P37+'Efektivita vs kompenzacie'!P30</f>
        <v>0</v>
      </c>
      <c r="Q39" s="214">
        <f>'Podnik A'!Q37+'Efektivita vs kompenzacie'!Q30</f>
        <v>0</v>
      </c>
      <c r="R39" s="214">
        <f>'Podnik A'!R37+'Efektivita vs kompenzacie'!R30</f>
        <v>0</v>
      </c>
      <c r="S39" s="214">
        <f>'Podnik A'!S37+'Efektivita vs kompenzacie'!S30</f>
        <v>0</v>
      </c>
      <c r="T39" s="214">
        <f>'Podnik A'!T37+'Efektivita vs kompenzacie'!T30</f>
        <v>0</v>
      </c>
      <c r="U39" s="214">
        <f>'Podnik A'!U37+'Efektivita vs kompenzacie'!U30</f>
        <v>0</v>
      </c>
      <c r="V39" s="214">
        <f>'Podnik A'!V37+'Efektivita vs kompenzacie'!V30</f>
        <v>0</v>
      </c>
      <c r="W39" s="214">
        <f>'Podnik A'!W37+'Efektivita vs kompenzacie'!W30</f>
        <v>0</v>
      </c>
      <c r="X39" s="214">
        <f>'Podnik A'!X37+'Efektivita vs kompenzacie'!X30</f>
        <v>0</v>
      </c>
      <c r="Y39" s="214">
        <f>'Podnik A'!Y37+'Efektivita vs kompenzacie'!Y30</f>
        <v>0</v>
      </c>
      <c r="Z39" s="214">
        <f>'Podnik A'!Z37+'Efektivita vs kompenzacie'!Z30</f>
        <v>0</v>
      </c>
      <c r="AA39" s="214">
        <f>'Podnik A'!AA37+'Efektivita vs kompenzacie'!AA30</f>
        <v>0</v>
      </c>
      <c r="AB39" s="214">
        <f>'Podnik A'!AB37+'Efektivita vs kompenzacie'!AB30</f>
        <v>0</v>
      </c>
      <c r="AC39" s="214">
        <f>'Podnik A'!AC37+'Efektivita vs kompenzacie'!AC30</f>
        <v>0</v>
      </c>
      <c r="AD39" s="214">
        <f>'Podnik A'!AD37+'Efektivita vs kompenzacie'!AD30</f>
        <v>0</v>
      </c>
      <c r="AE39" s="214">
        <f>'Podnik A'!AE37+'Efektivita vs kompenzacie'!AE30</f>
        <v>0</v>
      </c>
      <c r="AF39" s="214">
        <f>'Podnik A'!AF37+'Efektivita vs kompenzacie'!AF30</f>
        <v>0</v>
      </c>
      <c r="AG39" s="214">
        <f>'Podnik A'!AG37+'Efektivita vs kompenzacie'!AG30</f>
        <v>0</v>
      </c>
      <c r="AH39" s="214">
        <f>'Podnik A'!AH37+'Efektivita vs kompenzacie'!AH30</f>
        <v>0</v>
      </c>
      <c r="AI39" s="214">
        <f>'Podnik A'!AI37+'Efektivita vs kompenzacie'!AI30</f>
        <v>0</v>
      </c>
      <c r="AJ39" s="214">
        <f>'Podnik A'!AJ37+'Efektivita vs kompenzacie'!AJ30</f>
        <v>0</v>
      </c>
      <c r="AK39" s="214">
        <f>'Podnik A'!AK37+'Efektivita vs kompenzacie'!AK30</f>
        <v>0</v>
      </c>
      <c r="AL39" s="214">
        <f>'Podnik A'!AL37+'Efektivita vs kompenzacie'!AL30</f>
        <v>0</v>
      </c>
      <c r="AM39" s="214">
        <f>'Podnik A'!AM37+'Efektivita vs kompenzacie'!AM30</f>
        <v>0</v>
      </c>
      <c r="AN39" s="214">
        <f>'Podnik A'!AN37+'Efektivita vs kompenzacie'!AN30</f>
        <v>0</v>
      </c>
      <c r="AO39" s="214">
        <f>'Podnik A'!AO37+'Efektivita vs kompenzacie'!AO30</f>
        <v>0</v>
      </c>
      <c r="AP39" s="214">
        <f>'Podnik A'!AP37+'Efektivita vs kompenzacie'!AP30</f>
        <v>0</v>
      </c>
      <c r="AQ39" s="376"/>
    </row>
    <row r="40" spans="1:43" outlineLevel="1" x14ac:dyDescent="0.25">
      <c r="A40" s="378" t="s">
        <v>92</v>
      </c>
      <c r="B40" s="212" t="s">
        <v>68</v>
      </c>
      <c r="C40" s="214">
        <f>'Podnik A'!C38+'Efektivita vs kompenzacie'!C31</f>
        <v>0</v>
      </c>
      <c r="D40" s="214">
        <f>'Podnik A'!D38+'Efektivita vs kompenzacie'!D31</f>
        <v>0</v>
      </c>
      <c r="E40" s="214">
        <f>'Podnik A'!E38+'Efektivita vs kompenzacie'!E31</f>
        <v>0</v>
      </c>
      <c r="F40" s="214">
        <f>'Podnik A'!F38+'Efektivita vs kompenzacie'!F31</f>
        <v>0</v>
      </c>
      <c r="G40" s="214">
        <f>'Podnik A'!G38+'Efektivita vs kompenzacie'!G31</f>
        <v>0</v>
      </c>
      <c r="H40" s="214">
        <f>'Podnik A'!H38+'Efektivita vs kompenzacie'!H31</f>
        <v>0</v>
      </c>
      <c r="I40" s="214">
        <f>'Podnik A'!I38+'Efektivita vs kompenzacie'!I31</f>
        <v>0</v>
      </c>
      <c r="J40" s="214">
        <f>'Podnik A'!J38+'Efektivita vs kompenzacie'!J31</f>
        <v>0</v>
      </c>
      <c r="K40" s="214">
        <f>'Podnik A'!K38+'Efektivita vs kompenzacie'!K31</f>
        <v>0</v>
      </c>
      <c r="L40" s="214">
        <f>'Podnik A'!L38+'Efektivita vs kompenzacie'!L31</f>
        <v>0</v>
      </c>
      <c r="M40" s="214">
        <f>'Podnik A'!M38+'Efektivita vs kompenzacie'!M31</f>
        <v>0</v>
      </c>
      <c r="N40" s="214">
        <f>'Podnik A'!N38+'Efektivita vs kompenzacie'!N31</f>
        <v>0</v>
      </c>
      <c r="O40" s="214">
        <f>'Podnik A'!O38+'Efektivita vs kompenzacie'!O31</f>
        <v>0</v>
      </c>
      <c r="P40" s="214">
        <f>'Podnik A'!P38+'Efektivita vs kompenzacie'!P31</f>
        <v>0</v>
      </c>
      <c r="Q40" s="214">
        <f>'Podnik A'!Q38+'Efektivita vs kompenzacie'!Q31</f>
        <v>0</v>
      </c>
      <c r="R40" s="214">
        <f>'Podnik A'!R38+'Efektivita vs kompenzacie'!R31</f>
        <v>0</v>
      </c>
      <c r="S40" s="214">
        <f>'Podnik A'!S38+'Efektivita vs kompenzacie'!S31</f>
        <v>0</v>
      </c>
      <c r="T40" s="214">
        <f>'Podnik A'!T38+'Efektivita vs kompenzacie'!T31</f>
        <v>0</v>
      </c>
      <c r="U40" s="214">
        <f>'Podnik A'!U38+'Efektivita vs kompenzacie'!U31</f>
        <v>0</v>
      </c>
      <c r="V40" s="214">
        <f>'Podnik A'!V38+'Efektivita vs kompenzacie'!V31</f>
        <v>0</v>
      </c>
      <c r="W40" s="214">
        <f>'Podnik A'!W38+'Efektivita vs kompenzacie'!W31</f>
        <v>0</v>
      </c>
      <c r="X40" s="214">
        <f>'Podnik A'!X38+'Efektivita vs kompenzacie'!X31</f>
        <v>0</v>
      </c>
      <c r="Y40" s="214">
        <f>'Podnik A'!Y38+'Efektivita vs kompenzacie'!Y31</f>
        <v>0</v>
      </c>
      <c r="Z40" s="214">
        <f>'Podnik A'!Z38+'Efektivita vs kompenzacie'!Z31</f>
        <v>0</v>
      </c>
      <c r="AA40" s="214">
        <f>'Podnik A'!AA38+'Efektivita vs kompenzacie'!AA31</f>
        <v>0</v>
      </c>
      <c r="AB40" s="214">
        <f>'Podnik A'!AB38+'Efektivita vs kompenzacie'!AB31</f>
        <v>0</v>
      </c>
      <c r="AC40" s="214">
        <f>'Podnik A'!AC38+'Efektivita vs kompenzacie'!AC31</f>
        <v>0</v>
      </c>
      <c r="AD40" s="214">
        <f>'Podnik A'!AD38+'Efektivita vs kompenzacie'!AD31</f>
        <v>0</v>
      </c>
      <c r="AE40" s="214">
        <f>'Podnik A'!AE38+'Efektivita vs kompenzacie'!AE31</f>
        <v>0</v>
      </c>
      <c r="AF40" s="214">
        <f>'Podnik A'!AF38+'Efektivita vs kompenzacie'!AF31</f>
        <v>0</v>
      </c>
      <c r="AG40" s="214">
        <f>'Podnik A'!AG38+'Efektivita vs kompenzacie'!AG31</f>
        <v>0</v>
      </c>
      <c r="AH40" s="214">
        <f>'Podnik A'!AH38+'Efektivita vs kompenzacie'!AH31</f>
        <v>0</v>
      </c>
      <c r="AI40" s="214">
        <f>'Podnik A'!AI38+'Efektivita vs kompenzacie'!AI31</f>
        <v>0</v>
      </c>
      <c r="AJ40" s="214">
        <f>'Podnik A'!AJ38+'Efektivita vs kompenzacie'!AJ31</f>
        <v>0</v>
      </c>
      <c r="AK40" s="214">
        <f>'Podnik A'!AK38+'Efektivita vs kompenzacie'!AK31</f>
        <v>0</v>
      </c>
      <c r="AL40" s="214">
        <f>'Podnik A'!AL38+'Efektivita vs kompenzacie'!AL31</f>
        <v>0</v>
      </c>
      <c r="AM40" s="214">
        <f>'Podnik A'!AM38+'Efektivita vs kompenzacie'!AM31</f>
        <v>0</v>
      </c>
      <c r="AN40" s="214">
        <f>'Podnik A'!AN38+'Efektivita vs kompenzacie'!AN31</f>
        <v>0</v>
      </c>
      <c r="AO40" s="214">
        <f>'Podnik A'!AO38+'Efektivita vs kompenzacie'!AO31</f>
        <v>0</v>
      </c>
      <c r="AP40" s="214">
        <f>'Podnik A'!AP38+'Efektivita vs kompenzacie'!AP31</f>
        <v>0</v>
      </c>
      <c r="AQ40" s="376"/>
    </row>
    <row r="41" spans="1:43" outlineLevel="1" x14ac:dyDescent="0.25">
      <c r="A41" s="378" t="s">
        <v>93</v>
      </c>
      <c r="B41" s="212" t="s">
        <v>69</v>
      </c>
      <c r="C41" s="214">
        <f>'Podnik A'!C39+'Efektivita vs kompenzacie'!C32</f>
        <v>0</v>
      </c>
      <c r="D41" s="214">
        <f>'Podnik A'!D39+'Efektivita vs kompenzacie'!D32</f>
        <v>0</v>
      </c>
      <c r="E41" s="214">
        <f>'Podnik A'!E39+'Efektivita vs kompenzacie'!E32</f>
        <v>0</v>
      </c>
      <c r="F41" s="214">
        <f>'Podnik A'!F39+'Efektivita vs kompenzacie'!F32</f>
        <v>0</v>
      </c>
      <c r="G41" s="214">
        <f>'Podnik A'!G39+'Efektivita vs kompenzacie'!G32</f>
        <v>0</v>
      </c>
      <c r="H41" s="214">
        <f>'Podnik A'!H39+'Efektivita vs kompenzacie'!H32</f>
        <v>0</v>
      </c>
      <c r="I41" s="214">
        <f>'Podnik A'!I39+'Efektivita vs kompenzacie'!I32</f>
        <v>0</v>
      </c>
      <c r="J41" s="214">
        <f>'Podnik A'!J39+'Efektivita vs kompenzacie'!J32</f>
        <v>0</v>
      </c>
      <c r="K41" s="214">
        <f>'Podnik A'!K39+'Efektivita vs kompenzacie'!K32</f>
        <v>0</v>
      </c>
      <c r="L41" s="214">
        <f>'Podnik A'!L39+'Efektivita vs kompenzacie'!L32</f>
        <v>0</v>
      </c>
      <c r="M41" s="214">
        <f>'Podnik A'!M39+'Efektivita vs kompenzacie'!M32</f>
        <v>0</v>
      </c>
      <c r="N41" s="214">
        <f>'Podnik A'!N39+'Efektivita vs kompenzacie'!N32</f>
        <v>0</v>
      </c>
      <c r="O41" s="214">
        <f>'Podnik A'!O39+'Efektivita vs kompenzacie'!O32</f>
        <v>0</v>
      </c>
      <c r="P41" s="214">
        <f>'Podnik A'!P39+'Efektivita vs kompenzacie'!P32</f>
        <v>0</v>
      </c>
      <c r="Q41" s="214">
        <f>'Podnik A'!Q39+'Efektivita vs kompenzacie'!Q32</f>
        <v>0</v>
      </c>
      <c r="R41" s="214">
        <f>'Podnik A'!R39+'Efektivita vs kompenzacie'!R32</f>
        <v>0</v>
      </c>
      <c r="S41" s="214">
        <f>'Podnik A'!S39+'Efektivita vs kompenzacie'!S32</f>
        <v>0</v>
      </c>
      <c r="T41" s="214">
        <f>'Podnik A'!T39+'Efektivita vs kompenzacie'!T32</f>
        <v>0</v>
      </c>
      <c r="U41" s="214">
        <f>'Podnik A'!U39+'Efektivita vs kompenzacie'!U32</f>
        <v>0</v>
      </c>
      <c r="V41" s="214">
        <f>'Podnik A'!V39+'Efektivita vs kompenzacie'!V32</f>
        <v>0</v>
      </c>
      <c r="W41" s="214">
        <f>'Podnik A'!W39+'Efektivita vs kompenzacie'!W32</f>
        <v>0</v>
      </c>
      <c r="X41" s="214">
        <f>'Podnik A'!X39+'Efektivita vs kompenzacie'!X32</f>
        <v>0</v>
      </c>
      <c r="Y41" s="214">
        <f>'Podnik A'!Y39+'Efektivita vs kompenzacie'!Y32</f>
        <v>0</v>
      </c>
      <c r="Z41" s="214">
        <f>'Podnik A'!Z39+'Efektivita vs kompenzacie'!Z32</f>
        <v>0</v>
      </c>
      <c r="AA41" s="214">
        <f>'Podnik A'!AA39+'Efektivita vs kompenzacie'!AA32</f>
        <v>0</v>
      </c>
      <c r="AB41" s="214">
        <f>'Podnik A'!AB39+'Efektivita vs kompenzacie'!AB32</f>
        <v>0</v>
      </c>
      <c r="AC41" s="214">
        <f>'Podnik A'!AC39+'Efektivita vs kompenzacie'!AC32</f>
        <v>0</v>
      </c>
      <c r="AD41" s="214">
        <f>'Podnik A'!AD39+'Efektivita vs kompenzacie'!AD32</f>
        <v>0</v>
      </c>
      <c r="AE41" s="214">
        <f>'Podnik A'!AE39+'Efektivita vs kompenzacie'!AE32</f>
        <v>0</v>
      </c>
      <c r="AF41" s="214">
        <f>'Podnik A'!AF39+'Efektivita vs kompenzacie'!AF32</f>
        <v>0</v>
      </c>
      <c r="AG41" s="214">
        <f>'Podnik A'!AG39+'Efektivita vs kompenzacie'!AG32</f>
        <v>0</v>
      </c>
      <c r="AH41" s="214">
        <f>'Podnik A'!AH39+'Efektivita vs kompenzacie'!AH32</f>
        <v>0</v>
      </c>
      <c r="AI41" s="214">
        <f>'Podnik A'!AI39+'Efektivita vs kompenzacie'!AI32</f>
        <v>0</v>
      </c>
      <c r="AJ41" s="214">
        <f>'Podnik A'!AJ39+'Efektivita vs kompenzacie'!AJ32</f>
        <v>0</v>
      </c>
      <c r="AK41" s="214">
        <f>'Podnik A'!AK39+'Efektivita vs kompenzacie'!AK32</f>
        <v>0</v>
      </c>
      <c r="AL41" s="214">
        <f>'Podnik A'!AL39+'Efektivita vs kompenzacie'!AL32</f>
        <v>0</v>
      </c>
      <c r="AM41" s="214">
        <f>'Podnik A'!AM39+'Efektivita vs kompenzacie'!AM32</f>
        <v>0</v>
      </c>
      <c r="AN41" s="214">
        <f>'Podnik A'!AN39+'Efektivita vs kompenzacie'!AN32</f>
        <v>0</v>
      </c>
      <c r="AO41" s="214">
        <f>'Podnik A'!AO39+'Efektivita vs kompenzacie'!AO32</f>
        <v>0</v>
      </c>
      <c r="AP41" s="214">
        <f>'Podnik A'!AP39+'Efektivita vs kompenzacie'!AP32</f>
        <v>0</v>
      </c>
      <c r="AQ41" s="376"/>
    </row>
    <row r="42" spans="1:43" outlineLevel="1" x14ac:dyDescent="0.25">
      <c r="A42" s="378" t="s">
        <v>94</v>
      </c>
      <c r="B42" s="212" t="s">
        <v>70</v>
      </c>
      <c r="C42" s="214">
        <f>'Podnik A'!C40+'Efektivita vs kompenzacie'!C33</f>
        <v>0</v>
      </c>
      <c r="D42" s="214">
        <f>'Podnik A'!D40+'Efektivita vs kompenzacie'!D33</f>
        <v>0</v>
      </c>
      <c r="E42" s="214">
        <f>'Podnik A'!E40+'Efektivita vs kompenzacie'!E33</f>
        <v>0</v>
      </c>
      <c r="F42" s="214">
        <f>'Podnik A'!F40+'Efektivita vs kompenzacie'!F33</f>
        <v>0</v>
      </c>
      <c r="G42" s="214">
        <f>'Podnik A'!G40+'Efektivita vs kompenzacie'!G33</f>
        <v>0</v>
      </c>
      <c r="H42" s="214">
        <f>'Podnik A'!H40+'Efektivita vs kompenzacie'!H33</f>
        <v>0</v>
      </c>
      <c r="I42" s="214">
        <f>'Podnik A'!I40+'Efektivita vs kompenzacie'!I33</f>
        <v>0</v>
      </c>
      <c r="J42" s="214">
        <f>'Podnik A'!J40+'Efektivita vs kompenzacie'!J33</f>
        <v>0</v>
      </c>
      <c r="K42" s="214">
        <f>'Podnik A'!K40+'Efektivita vs kompenzacie'!K33</f>
        <v>0</v>
      </c>
      <c r="L42" s="214">
        <f>'Podnik A'!L40+'Efektivita vs kompenzacie'!L33</f>
        <v>0</v>
      </c>
      <c r="M42" s="214">
        <f>'Podnik A'!M40+'Efektivita vs kompenzacie'!M33</f>
        <v>0</v>
      </c>
      <c r="N42" s="214">
        <f>'Podnik A'!N40+'Efektivita vs kompenzacie'!N33</f>
        <v>0</v>
      </c>
      <c r="O42" s="214">
        <f>'Podnik A'!O40+'Efektivita vs kompenzacie'!O33</f>
        <v>0</v>
      </c>
      <c r="P42" s="214">
        <f>'Podnik A'!P40+'Efektivita vs kompenzacie'!P33</f>
        <v>0</v>
      </c>
      <c r="Q42" s="214">
        <f>'Podnik A'!Q40+'Efektivita vs kompenzacie'!Q33</f>
        <v>0</v>
      </c>
      <c r="R42" s="214">
        <f>'Podnik A'!R40+'Efektivita vs kompenzacie'!R33</f>
        <v>0</v>
      </c>
      <c r="S42" s="214">
        <f>'Podnik A'!S40+'Efektivita vs kompenzacie'!S33</f>
        <v>0</v>
      </c>
      <c r="T42" s="214">
        <f>'Podnik A'!T40+'Efektivita vs kompenzacie'!T33</f>
        <v>0</v>
      </c>
      <c r="U42" s="214">
        <f>'Podnik A'!U40+'Efektivita vs kompenzacie'!U33</f>
        <v>0</v>
      </c>
      <c r="V42" s="214">
        <f>'Podnik A'!V40+'Efektivita vs kompenzacie'!V33</f>
        <v>0</v>
      </c>
      <c r="W42" s="214">
        <f>'Podnik A'!W40+'Efektivita vs kompenzacie'!W33</f>
        <v>0</v>
      </c>
      <c r="X42" s="214">
        <f>'Podnik A'!X40+'Efektivita vs kompenzacie'!X33</f>
        <v>0</v>
      </c>
      <c r="Y42" s="214">
        <f>'Podnik A'!Y40+'Efektivita vs kompenzacie'!Y33</f>
        <v>0</v>
      </c>
      <c r="Z42" s="214">
        <f>'Podnik A'!Z40+'Efektivita vs kompenzacie'!Z33</f>
        <v>0</v>
      </c>
      <c r="AA42" s="214">
        <f>'Podnik A'!AA40+'Efektivita vs kompenzacie'!AA33</f>
        <v>0</v>
      </c>
      <c r="AB42" s="214">
        <f>'Podnik A'!AB40+'Efektivita vs kompenzacie'!AB33</f>
        <v>0</v>
      </c>
      <c r="AC42" s="214">
        <f>'Podnik A'!AC40+'Efektivita vs kompenzacie'!AC33</f>
        <v>0</v>
      </c>
      <c r="AD42" s="214">
        <f>'Podnik A'!AD40+'Efektivita vs kompenzacie'!AD33</f>
        <v>0</v>
      </c>
      <c r="AE42" s="214">
        <f>'Podnik A'!AE40+'Efektivita vs kompenzacie'!AE33</f>
        <v>0</v>
      </c>
      <c r="AF42" s="214">
        <f>'Podnik A'!AF40+'Efektivita vs kompenzacie'!AF33</f>
        <v>0</v>
      </c>
      <c r="AG42" s="214">
        <f>'Podnik A'!AG40+'Efektivita vs kompenzacie'!AG33</f>
        <v>0</v>
      </c>
      <c r="AH42" s="214">
        <f>'Podnik A'!AH40+'Efektivita vs kompenzacie'!AH33</f>
        <v>0</v>
      </c>
      <c r="AI42" s="214">
        <f>'Podnik A'!AI40+'Efektivita vs kompenzacie'!AI33</f>
        <v>0</v>
      </c>
      <c r="AJ42" s="214">
        <f>'Podnik A'!AJ40+'Efektivita vs kompenzacie'!AJ33</f>
        <v>0</v>
      </c>
      <c r="AK42" s="214">
        <f>'Podnik A'!AK40+'Efektivita vs kompenzacie'!AK33</f>
        <v>0</v>
      </c>
      <c r="AL42" s="214">
        <f>'Podnik A'!AL40+'Efektivita vs kompenzacie'!AL33</f>
        <v>0</v>
      </c>
      <c r="AM42" s="214">
        <f>'Podnik A'!AM40+'Efektivita vs kompenzacie'!AM33</f>
        <v>0</v>
      </c>
      <c r="AN42" s="214">
        <f>'Podnik A'!AN40+'Efektivita vs kompenzacie'!AN33</f>
        <v>0</v>
      </c>
      <c r="AO42" s="214">
        <f>'Podnik A'!AO40+'Efektivita vs kompenzacie'!AO33</f>
        <v>0</v>
      </c>
      <c r="AP42" s="214">
        <f>'Podnik A'!AP40+'Efektivita vs kompenzacie'!AP33</f>
        <v>0</v>
      </c>
      <c r="AQ42" s="376"/>
    </row>
    <row r="43" spans="1:43" outlineLevel="1" x14ac:dyDescent="0.25">
      <c r="A43" s="378" t="s">
        <v>95</v>
      </c>
      <c r="B43" s="212" t="s">
        <v>71</v>
      </c>
      <c r="C43" s="214">
        <f>'Podnik A'!C41+'Efektivita vs kompenzacie'!C34</f>
        <v>0</v>
      </c>
      <c r="D43" s="214">
        <f>'Podnik A'!D41+'Efektivita vs kompenzacie'!D34</f>
        <v>0</v>
      </c>
      <c r="E43" s="214">
        <f>'Podnik A'!E41+'Efektivita vs kompenzacie'!E34</f>
        <v>0</v>
      </c>
      <c r="F43" s="214">
        <f>'Podnik A'!F41+'Efektivita vs kompenzacie'!F34</f>
        <v>0</v>
      </c>
      <c r="G43" s="214">
        <f>'Podnik A'!G41+'Efektivita vs kompenzacie'!G34</f>
        <v>0</v>
      </c>
      <c r="H43" s="214">
        <f>'Podnik A'!H41+'Efektivita vs kompenzacie'!H34</f>
        <v>0</v>
      </c>
      <c r="I43" s="214">
        <f>'Podnik A'!I41+'Efektivita vs kompenzacie'!I34</f>
        <v>0</v>
      </c>
      <c r="J43" s="214">
        <f>'Podnik A'!J41+'Efektivita vs kompenzacie'!J34</f>
        <v>0</v>
      </c>
      <c r="K43" s="214">
        <f>'Podnik A'!K41+'Efektivita vs kompenzacie'!K34</f>
        <v>0</v>
      </c>
      <c r="L43" s="214">
        <f>'Podnik A'!L41+'Efektivita vs kompenzacie'!L34</f>
        <v>0</v>
      </c>
      <c r="M43" s="214">
        <f>'Podnik A'!M41+'Efektivita vs kompenzacie'!M34</f>
        <v>0</v>
      </c>
      <c r="N43" s="214">
        <f>'Podnik A'!N41+'Efektivita vs kompenzacie'!N34</f>
        <v>0</v>
      </c>
      <c r="O43" s="214">
        <f>'Podnik A'!O41+'Efektivita vs kompenzacie'!O34</f>
        <v>0</v>
      </c>
      <c r="P43" s="214">
        <f>'Podnik A'!P41+'Efektivita vs kompenzacie'!P34</f>
        <v>0</v>
      </c>
      <c r="Q43" s="214">
        <f>'Podnik A'!Q41+'Efektivita vs kompenzacie'!Q34</f>
        <v>0</v>
      </c>
      <c r="R43" s="214">
        <f>'Podnik A'!R41+'Efektivita vs kompenzacie'!R34</f>
        <v>0</v>
      </c>
      <c r="S43" s="214">
        <f>'Podnik A'!S41+'Efektivita vs kompenzacie'!S34</f>
        <v>0</v>
      </c>
      <c r="T43" s="214">
        <f>'Podnik A'!T41+'Efektivita vs kompenzacie'!T34</f>
        <v>0</v>
      </c>
      <c r="U43" s="214">
        <f>'Podnik A'!U41+'Efektivita vs kompenzacie'!U34</f>
        <v>0</v>
      </c>
      <c r="V43" s="214">
        <f>'Podnik A'!V41+'Efektivita vs kompenzacie'!V34</f>
        <v>0</v>
      </c>
      <c r="W43" s="214">
        <f>'Podnik A'!W41+'Efektivita vs kompenzacie'!W34</f>
        <v>0</v>
      </c>
      <c r="X43" s="214">
        <f>'Podnik A'!X41+'Efektivita vs kompenzacie'!X34</f>
        <v>0</v>
      </c>
      <c r="Y43" s="214">
        <f>'Podnik A'!Y41+'Efektivita vs kompenzacie'!Y34</f>
        <v>0</v>
      </c>
      <c r="Z43" s="214">
        <f>'Podnik A'!Z41+'Efektivita vs kompenzacie'!Z34</f>
        <v>0</v>
      </c>
      <c r="AA43" s="214">
        <f>'Podnik A'!AA41+'Efektivita vs kompenzacie'!AA34</f>
        <v>0</v>
      </c>
      <c r="AB43" s="214">
        <f>'Podnik A'!AB41+'Efektivita vs kompenzacie'!AB34</f>
        <v>0</v>
      </c>
      <c r="AC43" s="214">
        <f>'Podnik A'!AC41+'Efektivita vs kompenzacie'!AC34</f>
        <v>0</v>
      </c>
      <c r="AD43" s="214">
        <f>'Podnik A'!AD41+'Efektivita vs kompenzacie'!AD34</f>
        <v>0</v>
      </c>
      <c r="AE43" s="214">
        <f>'Podnik A'!AE41+'Efektivita vs kompenzacie'!AE34</f>
        <v>0</v>
      </c>
      <c r="AF43" s="214">
        <f>'Podnik A'!AF41+'Efektivita vs kompenzacie'!AF34</f>
        <v>0</v>
      </c>
      <c r="AG43" s="214">
        <f>'Podnik A'!AG41+'Efektivita vs kompenzacie'!AG34</f>
        <v>0</v>
      </c>
      <c r="AH43" s="214">
        <f>'Podnik A'!AH41+'Efektivita vs kompenzacie'!AH34</f>
        <v>0</v>
      </c>
      <c r="AI43" s="214">
        <f>'Podnik A'!AI41+'Efektivita vs kompenzacie'!AI34</f>
        <v>0</v>
      </c>
      <c r="AJ43" s="214">
        <f>'Podnik A'!AJ41+'Efektivita vs kompenzacie'!AJ34</f>
        <v>0</v>
      </c>
      <c r="AK43" s="214">
        <f>'Podnik A'!AK41+'Efektivita vs kompenzacie'!AK34</f>
        <v>0</v>
      </c>
      <c r="AL43" s="214">
        <f>'Podnik A'!AL41+'Efektivita vs kompenzacie'!AL34</f>
        <v>0</v>
      </c>
      <c r="AM43" s="214">
        <f>'Podnik A'!AM41+'Efektivita vs kompenzacie'!AM34</f>
        <v>0</v>
      </c>
      <c r="AN43" s="214">
        <f>'Podnik A'!AN41+'Efektivita vs kompenzacie'!AN34</f>
        <v>0</v>
      </c>
      <c r="AO43" s="214">
        <f>'Podnik A'!AO41+'Efektivita vs kompenzacie'!AO34</f>
        <v>0</v>
      </c>
      <c r="AP43" s="214">
        <f>'Podnik A'!AP41+'Efektivita vs kompenzacie'!AP34</f>
        <v>0</v>
      </c>
      <c r="AQ43" s="376"/>
    </row>
    <row r="44" spans="1:43" x14ac:dyDescent="0.25">
      <c r="A44" s="381" t="s">
        <v>85</v>
      </c>
      <c r="B44" s="228" t="s">
        <v>72</v>
      </c>
      <c r="C44" s="229">
        <f>C33*0.352</f>
        <v>15333.119999999999</v>
      </c>
      <c r="D44" s="229">
        <f t="shared" ref="D44:AP44" si="8">D33*0.352</f>
        <v>15639.782399999998</v>
      </c>
      <c r="E44" s="229">
        <f t="shared" si="8"/>
        <v>15952.578047999999</v>
      </c>
      <c r="F44" s="229">
        <f t="shared" si="8"/>
        <v>16271.62960896</v>
      </c>
      <c r="G44" s="229">
        <f t="shared" si="8"/>
        <v>16597.062201139197</v>
      </c>
      <c r="H44" s="229">
        <f t="shared" si="8"/>
        <v>16929.003445161987</v>
      </c>
      <c r="I44" s="229">
        <f t="shared" si="8"/>
        <v>17267.583514065227</v>
      </c>
      <c r="J44" s="229">
        <f t="shared" si="8"/>
        <v>17612.93518434653</v>
      </c>
      <c r="K44" s="229">
        <f t="shared" si="8"/>
        <v>17965.19388803346</v>
      </c>
      <c r="L44" s="229">
        <f t="shared" si="8"/>
        <v>18324.497765794131</v>
      </c>
      <c r="M44" s="229">
        <f t="shared" si="8"/>
        <v>18690.987721110014</v>
      </c>
      <c r="N44" s="229">
        <f t="shared" si="8"/>
        <v>19064.807475532216</v>
      </c>
      <c r="O44" s="229">
        <f t="shared" si="8"/>
        <v>19446.103625042859</v>
      </c>
      <c r="P44" s="229">
        <f t="shared" si="8"/>
        <v>19835.025697543719</v>
      </c>
      <c r="Q44" s="229">
        <f t="shared" si="8"/>
        <v>20231.726211494592</v>
      </c>
      <c r="R44" s="229">
        <f t="shared" si="8"/>
        <v>20636.360735724487</v>
      </c>
      <c r="S44" s="229">
        <f t="shared" si="8"/>
        <v>21049.087950438974</v>
      </c>
      <c r="T44" s="229">
        <f t="shared" si="8"/>
        <v>21470.069709447755</v>
      </c>
      <c r="U44" s="229">
        <f t="shared" si="8"/>
        <v>21899.471103636712</v>
      </c>
      <c r="V44" s="229">
        <f t="shared" si="8"/>
        <v>22337.460525709444</v>
      </c>
      <c r="W44" s="229">
        <f t="shared" si="8"/>
        <v>22784.209736223638</v>
      </c>
      <c r="X44" s="229">
        <f t="shared" si="8"/>
        <v>23239.89393094811</v>
      </c>
      <c r="Y44" s="229">
        <f t="shared" si="8"/>
        <v>23704.69180956707</v>
      </c>
      <c r="Z44" s="229">
        <f t="shared" si="8"/>
        <v>24178.785645758413</v>
      </c>
      <c r="AA44" s="229">
        <f t="shared" si="8"/>
        <v>24662.361358673577</v>
      </c>
      <c r="AB44" s="229">
        <f t="shared" si="8"/>
        <v>25155.608585847051</v>
      </c>
      <c r="AC44" s="229">
        <f t="shared" si="8"/>
        <v>25658.720757563991</v>
      </c>
      <c r="AD44" s="229">
        <f t="shared" si="8"/>
        <v>26171.895172715271</v>
      </c>
      <c r="AE44" s="229">
        <f t="shared" si="8"/>
        <v>26695.333076169572</v>
      </c>
      <c r="AF44" s="229">
        <f t="shared" si="8"/>
        <v>27229.239737692969</v>
      </c>
      <c r="AG44" s="229">
        <f t="shared" si="8"/>
        <v>27773.824532446826</v>
      </c>
      <c r="AH44" s="229">
        <f t="shared" si="8"/>
        <v>28329.30102309577</v>
      </c>
      <c r="AI44" s="229">
        <f t="shared" si="8"/>
        <v>28895.887043557679</v>
      </c>
      <c r="AJ44" s="229">
        <f t="shared" si="8"/>
        <v>29473.804784428838</v>
      </c>
      <c r="AK44" s="229">
        <f t="shared" si="8"/>
        <v>30063.280880117418</v>
      </c>
      <c r="AL44" s="229">
        <f t="shared" si="8"/>
        <v>30664.546497719763</v>
      </c>
      <c r="AM44" s="229">
        <f t="shared" si="8"/>
        <v>31277.83742767416</v>
      </c>
      <c r="AN44" s="229">
        <f t="shared" si="8"/>
        <v>31903.394176227641</v>
      </c>
      <c r="AO44" s="229">
        <f t="shared" si="8"/>
        <v>32541.462059752201</v>
      </c>
      <c r="AP44" s="229">
        <f t="shared" si="8"/>
        <v>33192.29130094724</v>
      </c>
      <c r="AQ44" s="376"/>
    </row>
    <row r="45" spans="1:43" x14ac:dyDescent="0.25">
      <c r="A45" s="378">
        <v>12</v>
      </c>
      <c r="B45" s="212" t="s">
        <v>24</v>
      </c>
      <c r="C45" s="214">
        <f>'Podnik A'!C43+'Efektivita vs kompenzacie'!C36</f>
        <v>41000</v>
      </c>
      <c r="D45" s="214">
        <f>'Podnik A'!D43+'Efektivita vs kompenzacie'!D36</f>
        <v>41820</v>
      </c>
      <c r="E45" s="214">
        <f>'Podnik A'!E43+'Efektivita vs kompenzacie'!E36</f>
        <v>42656.4</v>
      </c>
      <c r="F45" s="214">
        <f>'Podnik A'!F43+'Efektivita vs kompenzacie'!F36</f>
        <v>43509.528000000006</v>
      </c>
      <c r="G45" s="214">
        <f>'Podnik A'!G43+'Efektivita vs kompenzacie'!G36</f>
        <v>44379.718560000008</v>
      </c>
      <c r="H45" s="214">
        <f>'Podnik A'!H43+'Efektivita vs kompenzacie'!H36</f>
        <v>45267.312931200009</v>
      </c>
      <c r="I45" s="214">
        <f>'Podnik A'!I43+'Efektivita vs kompenzacie'!I36</f>
        <v>46172.659189824008</v>
      </c>
      <c r="J45" s="214">
        <f>'Podnik A'!J43+'Efektivita vs kompenzacie'!J36</f>
        <v>47096.11237362049</v>
      </c>
      <c r="K45" s="214">
        <f>'Podnik A'!K43+'Efektivita vs kompenzacie'!K36</f>
        <v>48038.034621092898</v>
      </c>
      <c r="L45" s="214">
        <f>'Podnik A'!L43+'Efektivita vs kompenzacie'!L36</f>
        <v>48998.795313514755</v>
      </c>
      <c r="M45" s="214">
        <f>'Podnik A'!M43+'Efektivita vs kompenzacie'!M36</f>
        <v>49978.771219785049</v>
      </c>
      <c r="N45" s="214">
        <f>'Podnik A'!N43+'Efektivita vs kompenzacie'!N36</f>
        <v>50978.346644180754</v>
      </c>
      <c r="O45" s="214">
        <f>'Podnik A'!O43+'Efektivita vs kompenzacie'!O36</f>
        <v>51997.91357706437</v>
      </c>
      <c r="P45" s="214">
        <f>'Podnik A'!P43+'Efektivita vs kompenzacie'!P36</f>
        <v>53037.87184860566</v>
      </c>
      <c r="Q45" s="214">
        <f>'Podnik A'!Q43+'Efektivita vs kompenzacie'!Q36</f>
        <v>54098.629285577772</v>
      </c>
      <c r="R45" s="214">
        <f>'Podnik A'!R43+'Efektivita vs kompenzacie'!R36</f>
        <v>55180.601871289327</v>
      </c>
      <c r="S45" s="214">
        <f>'Podnik A'!S43+'Efektivita vs kompenzacie'!S36</f>
        <v>56284.213908715115</v>
      </c>
      <c r="T45" s="214">
        <f>'Podnik A'!T43+'Efektivita vs kompenzacie'!T36</f>
        <v>57409.898186889419</v>
      </c>
      <c r="U45" s="214">
        <f>'Podnik A'!U43+'Efektivita vs kompenzacie'!U36</f>
        <v>58558.096150627207</v>
      </c>
      <c r="V45" s="214">
        <f>'Podnik A'!V43+'Efektivita vs kompenzacie'!V36</f>
        <v>59729.25807363975</v>
      </c>
      <c r="W45" s="214">
        <f>'Podnik A'!W43+'Efektivita vs kompenzacie'!W36</f>
        <v>60923.843235112545</v>
      </c>
      <c r="X45" s="214">
        <f>'Podnik A'!X43+'Efektivita vs kompenzacie'!X36</f>
        <v>62142.320099814795</v>
      </c>
      <c r="Y45" s="214">
        <f>'Podnik A'!Y43+'Efektivita vs kompenzacie'!Y36</f>
        <v>63385.166501811094</v>
      </c>
      <c r="Z45" s="214">
        <f>'Podnik A'!Z43+'Efektivita vs kompenzacie'!Z36</f>
        <v>64652.869831847318</v>
      </c>
      <c r="AA45" s="214">
        <f>'Podnik A'!AA43+'Efektivita vs kompenzacie'!AA36</f>
        <v>65945.927228484259</v>
      </c>
      <c r="AB45" s="214">
        <f>'Podnik A'!AB43+'Efektivita vs kompenzacie'!AB36</f>
        <v>67264.845773053952</v>
      </c>
      <c r="AC45" s="214">
        <f>'Podnik A'!AC43+'Efektivita vs kompenzacie'!AC36</f>
        <v>68610.142688515029</v>
      </c>
      <c r="AD45" s="214">
        <f>'Podnik A'!AD43+'Efektivita vs kompenzacie'!AD36</f>
        <v>69982.345542285329</v>
      </c>
      <c r="AE45" s="214">
        <f>'Podnik A'!AE43+'Efektivita vs kompenzacie'!AE36</f>
        <v>71381.992453131039</v>
      </c>
      <c r="AF45" s="214">
        <f>'Podnik A'!AF43+'Efektivita vs kompenzacie'!AF36</f>
        <v>72809.632302193655</v>
      </c>
      <c r="AG45" s="214">
        <f>'Podnik A'!AG43+'Efektivita vs kompenzacie'!AG36</f>
        <v>74265.824948237525</v>
      </c>
      <c r="AH45" s="214">
        <f>'Podnik A'!AH43+'Efektivita vs kompenzacie'!AH36</f>
        <v>75751.141447202273</v>
      </c>
      <c r="AI45" s="214">
        <f>'Podnik A'!AI43+'Efektivita vs kompenzacie'!AI36</f>
        <v>77266.164276146315</v>
      </c>
      <c r="AJ45" s="214">
        <f>'Podnik A'!AJ43+'Efektivita vs kompenzacie'!AJ36</f>
        <v>78811.487561669244</v>
      </c>
      <c r="AK45" s="214">
        <f>'Podnik A'!AK43+'Efektivita vs kompenzacie'!AK36</f>
        <v>80387.717312902634</v>
      </c>
      <c r="AL45" s="214">
        <f>'Podnik A'!AL43+'Efektivita vs kompenzacie'!AL36</f>
        <v>81995.471659160685</v>
      </c>
      <c r="AM45" s="214">
        <f>'Podnik A'!AM43+'Efektivita vs kompenzacie'!AM36</f>
        <v>83635.381092343901</v>
      </c>
      <c r="AN45" s="214">
        <f>'Podnik A'!AN43+'Efektivita vs kompenzacie'!AN36</f>
        <v>85308.088714190788</v>
      </c>
      <c r="AO45" s="214">
        <f>'Podnik A'!AO43+'Efektivita vs kompenzacie'!AO36</f>
        <v>87014.250488474601</v>
      </c>
      <c r="AP45" s="214">
        <f>'Podnik A'!AP43+'Efektivita vs kompenzacie'!AP36</f>
        <v>88754.535498244091</v>
      </c>
      <c r="AQ45" s="376"/>
    </row>
    <row r="46" spans="1:43" x14ac:dyDescent="0.25">
      <c r="A46" s="378">
        <v>13</v>
      </c>
      <c r="B46" s="212" t="s">
        <v>25</v>
      </c>
      <c r="C46" s="214">
        <f>'Podnik A'!C44+'Efektivita vs kompenzacie'!C37</f>
        <v>12000</v>
      </c>
      <c r="D46" s="214">
        <f>'Podnik A'!D44+'Efektivita vs kompenzacie'!D37</f>
        <v>12240</v>
      </c>
      <c r="E46" s="214">
        <f>'Podnik A'!E44+'Efektivita vs kompenzacie'!E37</f>
        <v>12484.800000000001</v>
      </c>
      <c r="F46" s="214">
        <f>'Podnik A'!F44+'Efektivita vs kompenzacie'!F37</f>
        <v>12734.496000000001</v>
      </c>
      <c r="G46" s="214">
        <f>'Podnik A'!G44+'Efektivita vs kompenzacie'!G37</f>
        <v>12989.185920000002</v>
      </c>
      <c r="H46" s="214">
        <f>'Podnik A'!H44+'Efektivita vs kompenzacie'!H37</f>
        <v>13248.969638400002</v>
      </c>
      <c r="I46" s="214">
        <f>'Podnik A'!I44+'Efektivita vs kompenzacie'!I37</f>
        <v>13513.949031168002</v>
      </c>
      <c r="J46" s="214">
        <f>'Podnik A'!J44+'Efektivita vs kompenzacie'!J37</f>
        <v>13784.228011791361</v>
      </c>
      <c r="K46" s="214">
        <f>'Podnik A'!K44+'Efektivita vs kompenzacie'!K37</f>
        <v>14059.91257202719</v>
      </c>
      <c r="L46" s="214">
        <f>'Podnik A'!L44+'Efektivita vs kompenzacie'!L37</f>
        <v>14341.110823467734</v>
      </c>
      <c r="M46" s="214">
        <f>'Podnik A'!M44+'Efektivita vs kompenzacie'!M37</f>
        <v>14627.933039937088</v>
      </c>
      <c r="N46" s="214">
        <f>'Podnik A'!N44+'Efektivita vs kompenzacie'!N37</f>
        <v>14920.491700735831</v>
      </c>
      <c r="O46" s="214">
        <f>'Podnik A'!O44+'Efektivita vs kompenzacie'!O37</f>
        <v>15218.901534750548</v>
      </c>
      <c r="P46" s="214">
        <f>'Podnik A'!P44+'Efektivita vs kompenzacie'!P37</f>
        <v>15523.27956544556</v>
      </c>
      <c r="Q46" s="214">
        <f>'Podnik A'!Q44+'Efektivita vs kompenzacie'!Q37</f>
        <v>15833.745156754472</v>
      </c>
      <c r="R46" s="214">
        <f>'Podnik A'!R44+'Efektivita vs kompenzacie'!R37</f>
        <v>16150.420059889562</v>
      </c>
      <c r="S46" s="214">
        <f>'Podnik A'!S44+'Efektivita vs kompenzacie'!S37</f>
        <v>16473.428461087355</v>
      </c>
      <c r="T46" s="214">
        <f>'Podnik A'!T44+'Efektivita vs kompenzacie'!T37</f>
        <v>16802.897030309101</v>
      </c>
      <c r="U46" s="214">
        <f>'Podnik A'!U44+'Efektivita vs kompenzacie'!U37</f>
        <v>17138.954970915282</v>
      </c>
      <c r="V46" s="214">
        <f>'Podnik A'!V44+'Efektivita vs kompenzacie'!V37</f>
        <v>17481.734070333587</v>
      </c>
      <c r="W46" s="214">
        <f>'Podnik A'!W44+'Efektivita vs kompenzacie'!W37</f>
        <v>17831.368751740258</v>
      </c>
      <c r="X46" s="214">
        <f>'Podnik A'!X44+'Efektivita vs kompenzacie'!X37</f>
        <v>18187.996126775062</v>
      </c>
      <c r="Y46" s="214">
        <f>'Podnik A'!Y44+'Efektivita vs kompenzacie'!Y37</f>
        <v>18551.756049310563</v>
      </c>
      <c r="Z46" s="214">
        <f>'Podnik A'!Z44+'Efektivita vs kompenzacie'!Z37</f>
        <v>18922.791170296776</v>
      </c>
      <c r="AA46" s="214">
        <f>'Podnik A'!AA44+'Efektivita vs kompenzacie'!AA37</f>
        <v>19301.246993702713</v>
      </c>
      <c r="AB46" s="214">
        <f>'Podnik A'!AB44+'Efektivita vs kompenzacie'!AB37</f>
        <v>19687.271933576769</v>
      </c>
      <c r="AC46" s="214">
        <f>'Podnik A'!AC44+'Efektivita vs kompenzacie'!AC37</f>
        <v>20081.017372248305</v>
      </c>
      <c r="AD46" s="214">
        <f>'Podnik A'!AD44+'Efektivita vs kompenzacie'!AD37</f>
        <v>20482.63771969327</v>
      </c>
      <c r="AE46" s="214">
        <f>'Podnik A'!AE44+'Efektivita vs kompenzacie'!AE37</f>
        <v>20892.290474087134</v>
      </c>
      <c r="AF46" s="214">
        <f>'Podnik A'!AF44+'Efektivita vs kompenzacie'!AF37</f>
        <v>21310.136283568878</v>
      </c>
      <c r="AG46" s="214">
        <f>'Podnik A'!AG44+'Efektivita vs kompenzacie'!AG37</f>
        <v>21736.339009240255</v>
      </c>
      <c r="AH46" s="214">
        <f>'Podnik A'!AH44+'Efektivita vs kompenzacie'!AH37</f>
        <v>22171.065789425062</v>
      </c>
      <c r="AI46" s="214">
        <f>'Podnik A'!AI44+'Efektivita vs kompenzacie'!AI37</f>
        <v>22614.487105213564</v>
      </c>
      <c r="AJ46" s="214">
        <f>'Podnik A'!AJ44+'Efektivita vs kompenzacie'!AJ37</f>
        <v>23066.776847317837</v>
      </c>
      <c r="AK46" s="214">
        <f>'Podnik A'!AK44+'Efektivita vs kompenzacie'!AK37</f>
        <v>23528.112384264194</v>
      </c>
      <c r="AL46" s="214">
        <f>'Podnik A'!AL44+'Efektivita vs kompenzacie'!AL37</f>
        <v>23998.674631949478</v>
      </c>
      <c r="AM46" s="214">
        <f>'Podnik A'!AM44+'Efektivita vs kompenzacie'!AM37</f>
        <v>24478.648124588468</v>
      </c>
      <c r="AN46" s="214">
        <f>'Podnik A'!AN44+'Efektivita vs kompenzacie'!AN37</f>
        <v>24968.221087080237</v>
      </c>
      <c r="AO46" s="214">
        <f>'Podnik A'!AO44+'Efektivita vs kompenzacie'!AO37</f>
        <v>25467.585508821841</v>
      </c>
      <c r="AP46" s="214">
        <f>'Podnik A'!AP44+'Efektivita vs kompenzacie'!AP37</f>
        <v>25976.937218998279</v>
      </c>
      <c r="AQ46" s="376"/>
    </row>
    <row r="47" spans="1:43" x14ac:dyDescent="0.25">
      <c r="A47" s="378">
        <v>14</v>
      </c>
      <c r="B47" s="212" t="s">
        <v>26</v>
      </c>
      <c r="C47" s="214">
        <f>'Podnik A'!C45+'Efektivita vs kompenzacie'!C38</f>
        <v>0</v>
      </c>
      <c r="D47" s="214">
        <f>'Podnik A'!D45+'Efektivita vs kompenzacie'!D38</f>
        <v>1500</v>
      </c>
      <c r="E47" s="214">
        <f>'Podnik A'!E45+'Efektivita vs kompenzacie'!E38</f>
        <v>1530</v>
      </c>
      <c r="F47" s="214">
        <f>'Podnik A'!F45+'Efektivita vs kompenzacie'!F38</f>
        <v>1560.6000000000001</v>
      </c>
      <c r="G47" s="214">
        <f>'Podnik A'!G45+'Efektivita vs kompenzacie'!G38</f>
        <v>1591.8120000000001</v>
      </c>
      <c r="H47" s="214">
        <f>'Podnik A'!H45+'Efektivita vs kompenzacie'!H38</f>
        <v>1623.6482400000002</v>
      </c>
      <c r="I47" s="214">
        <f>'Podnik A'!I45+'Efektivita vs kompenzacie'!I38</f>
        <v>1656.1212048000002</v>
      </c>
      <c r="J47" s="214">
        <f>'Podnik A'!J45+'Efektivita vs kompenzacie'!J38</f>
        <v>1689.2436288960002</v>
      </c>
      <c r="K47" s="214">
        <f>'Podnik A'!K45+'Efektivita vs kompenzacie'!K38</f>
        <v>1723.0285014739202</v>
      </c>
      <c r="L47" s="214">
        <f>'Podnik A'!L45+'Efektivita vs kompenzacie'!L38</f>
        <v>1757.4890715033987</v>
      </c>
      <c r="M47" s="214">
        <f>'Podnik A'!M45+'Efektivita vs kompenzacie'!M38</f>
        <v>1792.6388529334668</v>
      </c>
      <c r="N47" s="214">
        <f>'Podnik A'!N45+'Efektivita vs kompenzacie'!N38</f>
        <v>1828.491629992136</v>
      </c>
      <c r="O47" s="214">
        <f>'Podnik A'!O45+'Efektivita vs kompenzacie'!O38</f>
        <v>1865.0614625919789</v>
      </c>
      <c r="P47" s="214">
        <f>'Podnik A'!P45+'Efektivita vs kompenzacie'!P38</f>
        <v>1902.3626918438185</v>
      </c>
      <c r="Q47" s="214">
        <f>'Podnik A'!Q45+'Efektivita vs kompenzacie'!Q38</f>
        <v>1940.409945680695</v>
      </c>
      <c r="R47" s="214">
        <f>'Podnik A'!R45+'Efektivita vs kompenzacie'!R38</f>
        <v>1979.218144594309</v>
      </c>
      <c r="S47" s="214">
        <f>'Podnik A'!S45+'Efektivita vs kompenzacie'!S38</f>
        <v>2018.8025074861953</v>
      </c>
      <c r="T47" s="214">
        <f>'Podnik A'!T45+'Efektivita vs kompenzacie'!T38</f>
        <v>2059.1785576359193</v>
      </c>
      <c r="U47" s="214">
        <f>'Podnik A'!U45+'Efektivita vs kompenzacie'!U38</f>
        <v>2100.3621287886376</v>
      </c>
      <c r="V47" s="214">
        <f>'Podnik A'!V45+'Efektivita vs kompenzacie'!V38</f>
        <v>2142.3693713644102</v>
      </c>
      <c r="W47" s="214">
        <f>'Podnik A'!W45+'Efektivita vs kompenzacie'!W38</f>
        <v>2185.2167587916983</v>
      </c>
      <c r="X47" s="214">
        <f>'Podnik A'!X45+'Efektivita vs kompenzacie'!X38</f>
        <v>2228.9210939675322</v>
      </c>
      <c r="Y47" s="214">
        <f>'Podnik A'!Y45+'Efektivita vs kompenzacie'!Y38</f>
        <v>2273.4995158468828</v>
      </c>
      <c r="Z47" s="214">
        <f>'Podnik A'!Z45+'Efektivita vs kompenzacie'!Z38</f>
        <v>2318.9695061638204</v>
      </c>
      <c r="AA47" s="214">
        <f>'Podnik A'!AA45+'Efektivita vs kompenzacie'!AA38</f>
        <v>2365.348896287097</v>
      </c>
      <c r="AB47" s="214">
        <f>'Podnik A'!AB45+'Efektivita vs kompenzacie'!AB38</f>
        <v>2412.6558742128391</v>
      </c>
      <c r="AC47" s="214">
        <f>'Podnik A'!AC45+'Efektivita vs kompenzacie'!AC38</f>
        <v>2460.9089916970961</v>
      </c>
      <c r="AD47" s="214">
        <f>'Podnik A'!AD45+'Efektivita vs kompenzacie'!AD38</f>
        <v>2510.1271715310381</v>
      </c>
      <c r="AE47" s="214">
        <f>'Podnik A'!AE45+'Efektivita vs kompenzacie'!AE38</f>
        <v>2560.3297149616587</v>
      </c>
      <c r="AF47" s="214">
        <f>'Podnik A'!AF45+'Efektivita vs kompenzacie'!AF38</f>
        <v>2611.5363092608918</v>
      </c>
      <c r="AG47" s="214">
        <f>'Podnik A'!AG45+'Efektivita vs kompenzacie'!AG38</f>
        <v>2663.7670354461097</v>
      </c>
      <c r="AH47" s="214">
        <f>'Podnik A'!AH45+'Efektivita vs kompenzacie'!AH38</f>
        <v>2717.0423761550319</v>
      </c>
      <c r="AI47" s="214">
        <f>'Podnik A'!AI45+'Efektivita vs kompenzacie'!AI38</f>
        <v>2771.3832236781327</v>
      </c>
      <c r="AJ47" s="214">
        <f>'Podnik A'!AJ45+'Efektivita vs kompenzacie'!AJ38</f>
        <v>2826.8108881516955</v>
      </c>
      <c r="AK47" s="214">
        <f>'Podnik A'!AK45+'Efektivita vs kompenzacie'!AK38</f>
        <v>2883.3471059147296</v>
      </c>
      <c r="AL47" s="214">
        <f>'Podnik A'!AL45+'Efektivita vs kompenzacie'!AL38</f>
        <v>2941.0140480330242</v>
      </c>
      <c r="AM47" s="214">
        <f>'Podnik A'!AM45+'Efektivita vs kompenzacie'!AM38</f>
        <v>2999.8343289936847</v>
      </c>
      <c r="AN47" s="214">
        <f>'Podnik A'!AN45+'Efektivita vs kompenzacie'!AN38</f>
        <v>3059.8310155735585</v>
      </c>
      <c r="AO47" s="214">
        <f>'Podnik A'!AO45+'Efektivita vs kompenzacie'!AO38</f>
        <v>3121.0276358850297</v>
      </c>
      <c r="AP47" s="214">
        <f>'Podnik A'!AP45+'Efektivita vs kompenzacie'!AP38</f>
        <v>3183.4481886027302</v>
      </c>
      <c r="AQ47" s="376"/>
    </row>
    <row r="48" spans="1:43" x14ac:dyDescent="0.25">
      <c r="A48" s="380">
        <v>15</v>
      </c>
      <c r="B48" s="234" t="s">
        <v>27</v>
      </c>
      <c r="C48" s="239">
        <f>'Úver RSP s pomocou'!B5</f>
        <v>0</v>
      </c>
      <c r="D48" s="239">
        <f>'Úver RSP s pomocou'!C5</f>
        <v>2250</v>
      </c>
      <c r="E48" s="239">
        <f>'Úver RSP s pomocou'!D5</f>
        <v>2039.773099803662</v>
      </c>
      <c r="F48" s="239">
        <f>'Úver RSP s pomocou'!E5</f>
        <v>1826.3927961043787</v>
      </c>
      <c r="G48" s="239">
        <f>'Úver RSP s pomocou'!F5</f>
        <v>1609.8117878496062</v>
      </c>
      <c r="H48" s="239">
        <f>'Úver RSP s pomocou'!G5</f>
        <v>1389.9820644710121</v>
      </c>
      <c r="I48" s="239">
        <f>'Úver RSP s pomocou'!H5</f>
        <v>1166.8548952417393</v>
      </c>
      <c r="J48" s="239">
        <f>'Úver RSP s pomocou'!I5</f>
        <v>940.38081847402725</v>
      </c>
      <c r="K48" s="239">
        <f>'Úver RSP s pomocou'!J5</f>
        <v>1085.5096305547995</v>
      </c>
      <c r="L48" s="239">
        <f>'Úver RSP s pomocou'!K5</f>
        <v>967.15255811739394</v>
      </c>
      <c r="M48" s="239">
        <f>'Úver RSP s pomocou'!L5</f>
        <v>680.75500291367098</v>
      </c>
      <c r="N48" s="239">
        <f>'Úver RSP s pomocou'!M5</f>
        <v>393.66705433553335</v>
      </c>
      <c r="O48" s="239">
        <f>'Úver RSP s pomocou'!N5</f>
        <v>339.03854681778057</v>
      </c>
      <c r="P48" s="239">
        <f>'Úver RSP s pomocou'!O5</f>
        <v>287.14209809159689</v>
      </c>
      <c r="Q48" s="239">
        <f>'Úver RSP s pomocou'!P5</f>
        <v>234.52047493058581</v>
      </c>
      <c r="R48" s="239">
        <f>'Úver RSP s pomocou'!Q5</f>
        <v>181.11032650660053</v>
      </c>
      <c r="S48" s="239">
        <f>'Úver RSP s pomocou'!R5</f>
        <v>126.89903784252202</v>
      </c>
      <c r="T48" s="239">
        <f>'Úver RSP s pomocou'!S5</f>
        <v>71.874580028276142</v>
      </c>
      <c r="U48" s="239">
        <f>'Úver RSP s pomocou'!T5</f>
        <v>16.625683675120325</v>
      </c>
      <c r="V48" s="239">
        <f>'Úver RSP s pomocou'!U5</f>
        <v>9.013924884038715E-3</v>
      </c>
      <c r="W48" s="239">
        <f>'Úver RSP s pomocou'!V5</f>
        <v>1.3520887323466012E-4</v>
      </c>
      <c r="X48" s="239">
        <f>'Úver RSP s pomocou'!W5</f>
        <v>2.0281330944271758E-6</v>
      </c>
      <c r="Y48" s="239">
        <f>'Úver RSP s pomocou'!X5</f>
        <v>3.0421997507801276E-8</v>
      </c>
      <c r="Z48" s="239">
        <f>'Úver RSP s pomocou'!Y5</f>
        <v>4.5631168177351353E-10</v>
      </c>
      <c r="AA48" s="239">
        <f>'Úver RSP s pomocou'!Z5</f>
        <v>6.8212102632969618E-12</v>
      </c>
      <c r="AB48" s="239">
        <f>'Úver RSP s pomocou'!AA5</f>
        <v>1.0913936421275138E-13</v>
      </c>
      <c r="AC48" s="239">
        <f>'Úver RSP s pomocou'!AB5</f>
        <v>0</v>
      </c>
      <c r="AD48" s="239">
        <f>'Úver RSP s pomocou'!AC5</f>
        <v>0</v>
      </c>
      <c r="AE48" s="239">
        <f>'Úver RSP s pomocou'!AD5</f>
        <v>0</v>
      </c>
      <c r="AF48" s="239">
        <f>'Úver RSP s pomocou'!AE5</f>
        <v>0</v>
      </c>
      <c r="AG48" s="239">
        <f>'Úver RSP s pomocou'!AF5</f>
        <v>0</v>
      </c>
      <c r="AH48" s="239">
        <f>'Úver RSP s pomocou'!AG5</f>
        <v>0</v>
      </c>
      <c r="AI48" s="239">
        <f>'Úver RSP s pomocou'!AH5</f>
        <v>0</v>
      </c>
      <c r="AJ48" s="239">
        <f>'Úver RSP s pomocou'!AI5</f>
        <v>0</v>
      </c>
      <c r="AK48" s="239">
        <f>'Úver RSP s pomocou'!AJ5</f>
        <v>0</v>
      </c>
      <c r="AL48" s="239">
        <f>'Úver RSP s pomocou'!AK5</f>
        <v>0</v>
      </c>
      <c r="AM48" s="239">
        <f>'Úver RSP s pomocou'!AL5</f>
        <v>0</v>
      </c>
      <c r="AN48" s="239">
        <f>'Úver RSP s pomocou'!AM5</f>
        <v>0</v>
      </c>
      <c r="AO48" s="239">
        <f>'Úver RSP s pomocou'!AN5</f>
        <v>0</v>
      </c>
      <c r="AP48" s="239">
        <f>'Úver RSP s pomocou'!AO5</f>
        <v>0</v>
      </c>
      <c r="AQ48" s="376"/>
    </row>
    <row r="49" spans="1:43" x14ac:dyDescent="0.25">
      <c r="A49" s="378">
        <v>16</v>
      </c>
      <c r="B49" s="212" t="s">
        <v>28</v>
      </c>
      <c r="C49" s="214">
        <f>'Podnik A'!C47+'Efektivita vs kompenzacie'!C40</f>
        <v>0</v>
      </c>
      <c r="D49" s="214">
        <f>'Podnik A'!D47+'Efektivita vs kompenzacie'!D40</f>
        <v>0</v>
      </c>
      <c r="E49" s="214">
        <f>'Podnik A'!E47+'Efektivita vs kompenzacie'!E40</f>
        <v>0</v>
      </c>
      <c r="F49" s="214">
        <f>'Podnik A'!F47+'Efektivita vs kompenzacie'!F40</f>
        <v>0</v>
      </c>
      <c r="G49" s="214">
        <f>'Podnik A'!G47+'Efektivita vs kompenzacie'!G40</f>
        <v>0</v>
      </c>
      <c r="H49" s="214">
        <f>'Podnik A'!H47+'Efektivita vs kompenzacie'!H40</f>
        <v>0</v>
      </c>
      <c r="I49" s="214">
        <f>'Podnik A'!I47+'Efektivita vs kompenzacie'!I40</f>
        <v>0</v>
      </c>
      <c r="J49" s="214">
        <f>'Podnik A'!J47+'Efektivita vs kompenzacie'!J40</f>
        <v>0</v>
      </c>
      <c r="K49" s="214">
        <f>'Podnik A'!K47+'Efektivita vs kompenzacie'!K40</f>
        <v>0</v>
      </c>
      <c r="L49" s="214">
        <f>'Podnik A'!L47+'Efektivita vs kompenzacie'!L40</f>
        <v>0</v>
      </c>
      <c r="M49" s="214">
        <f>'Podnik A'!M47+'Efektivita vs kompenzacie'!M40</f>
        <v>0</v>
      </c>
      <c r="N49" s="214">
        <f>'Podnik A'!N47+'Efektivita vs kompenzacie'!N40</f>
        <v>0</v>
      </c>
      <c r="O49" s="214">
        <f>'Podnik A'!O47+'Efektivita vs kompenzacie'!O40</f>
        <v>0</v>
      </c>
      <c r="P49" s="214">
        <f>'Podnik A'!P47+'Efektivita vs kompenzacie'!P40</f>
        <v>0</v>
      </c>
      <c r="Q49" s="214">
        <f>'Podnik A'!Q47+'Efektivita vs kompenzacie'!Q40</f>
        <v>0</v>
      </c>
      <c r="R49" s="214">
        <f>'Podnik A'!R47+'Efektivita vs kompenzacie'!R40</f>
        <v>0</v>
      </c>
      <c r="S49" s="214">
        <f>'Podnik A'!S47+'Efektivita vs kompenzacie'!S40</f>
        <v>0</v>
      </c>
      <c r="T49" s="214">
        <f>'Podnik A'!T47+'Efektivita vs kompenzacie'!T40</f>
        <v>0</v>
      </c>
      <c r="U49" s="214">
        <f>'Podnik A'!U47+'Efektivita vs kompenzacie'!U40</f>
        <v>0</v>
      </c>
      <c r="V49" s="214">
        <f>'Podnik A'!V47+'Efektivita vs kompenzacie'!V40</f>
        <v>0</v>
      </c>
      <c r="W49" s="214">
        <f>'Podnik A'!W47+'Efektivita vs kompenzacie'!W40</f>
        <v>0</v>
      </c>
      <c r="X49" s="214">
        <f>'Podnik A'!X47+'Efektivita vs kompenzacie'!X40</f>
        <v>0</v>
      </c>
      <c r="Y49" s="214">
        <f>'Podnik A'!Y47+'Efektivita vs kompenzacie'!Y40</f>
        <v>0</v>
      </c>
      <c r="Z49" s="214">
        <f>'Podnik A'!Z47+'Efektivita vs kompenzacie'!Z40</f>
        <v>0</v>
      </c>
      <c r="AA49" s="214">
        <f>'Podnik A'!AA47+'Efektivita vs kompenzacie'!AA40</f>
        <v>0</v>
      </c>
      <c r="AB49" s="214">
        <f>'Podnik A'!AB47+'Efektivita vs kompenzacie'!AB40</f>
        <v>0</v>
      </c>
      <c r="AC49" s="214">
        <f>'Podnik A'!AC47+'Efektivita vs kompenzacie'!AC40</f>
        <v>0</v>
      </c>
      <c r="AD49" s="214">
        <f>'Podnik A'!AD47+'Efektivita vs kompenzacie'!AD40</f>
        <v>0</v>
      </c>
      <c r="AE49" s="214">
        <f>'Podnik A'!AE47+'Efektivita vs kompenzacie'!AE40</f>
        <v>0</v>
      </c>
      <c r="AF49" s="214">
        <f>'Podnik A'!AF47+'Efektivita vs kompenzacie'!AF40</f>
        <v>0</v>
      </c>
      <c r="AG49" s="214">
        <f>'Podnik A'!AG47+'Efektivita vs kompenzacie'!AG40</f>
        <v>0</v>
      </c>
      <c r="AH49" s="214">
        <f>'Podnik A'!AH47+'Efektivita vs kompenzacie'!AH40</f>
        <v>0</v>
      </c>
      <c r="AI49" s="214">
        <f>'Podnik A'!AI47+'Efektivita vs kompenzacie'!AI40</f>
        <v>0</v>
      </c>
      <c r="AJ49" s="214">
        <f>'Podnik A'!AJ47+'Efektivita vs kompenzacie'!AJ40</f>
        <v>0</v>
      </c>
      <c r="AK49" s="214">
        <f>'Podnik A'!AK47+'Efektivita vs kompenzacie'!AK40</f>
        <v>0</v>
      </c>
      <c r="AL49" s="214">
        <f>'Podnik A'!AL47+'Efektivita vs kompenzacie'!AL40</f>
        <v>0</v>
      </c>
      <c r="AM49" s="214">
        <f>'Podnik A'!AM47+'Efektivita vs kompenzacie'!AM40</f>
        <v>0</v>
      </c>
      <c r="AN49" s="214">
        <f>'Podnik A'!AN47+'Efektivita vs kompenzacie'!AN40</f>
        <v>0</v>
      </c>
      <c r="AO49" s="214">
        <f>'Podnik A'!AO47+'Efektivita vs kompenzacie'!AO40</f>
        <v>0</v>
      </c>
      <c r="AP49" s="214">
        <f>'Podnik A'!AP47+'Efektivita vs kompenzacie'!AP40</f>
        <v>0</v>
      </c>
      <c r="AQ49" s="376"/>
    </row>
    <row r="50" spans="1:43" x14ac:dyDescent="0.25">
      <c r="A50" s="378">
        <v>17</v>
      </c>
      <c r="B50" s="212" t="s">
        <v>29</v>
      </c>
      <c r="C50" s="214">
        <f>'Podnik A'!C48+'Efektivita vs kompenzacie'!C41</f>
        <v>0</v>
      </c>
      <c r="D50" s="214">
        <f>'Podnik A'!D48+'Efektivita vs kompenzacie'!D41</f>
        <v>0</v>
      </c>
      <c r="E50" s="214">
        <f>'Podnik A'!E48+'Efektivita vs kompenzacie'!E41</f>
        <v>0</v>
      </c>
      <c r="F50" s="214">
        <f>'Podnik A'!F48+'Efektivita vs kompenzacie'!F41</f>
        <v>0</v>
      </c>
      <c r="G50" s="214">
        <f>'Podnik A'!G48+'Efektivita vs kompenzacie'!G41</f>
        <v>0</v>
      </c>
      <c r="H50" s="214">
        <f>'Podnik A'!H48+'Efektivita vs kompenzacie'!H41</f>
        <v>0</v>
      </c>
      <c r="I50" s="214">
        <f>'Podnik A'!I48+'Efektivita vs kompenzacie'!I41</f>
        <v>0</v>
      </c>
      <c r="J50" s="214">
        <f>'Podnik A'!J48+'Efektivita vs kompenzacie'!J41</f>
        <v>0</v>
      </c>
      <c r="K50" s="214">
        <f>'Podnik A'!K48+'Efektivita vs kompenzacie'!K41</f>
        <v>0</v>
      </c>
      <c r="L50" s="214">
        <f>'Podnik A'!L48+'Efektivita vs kompenzacie'!L41</f>
        <v>0</v>
      </c>
      <c r="M50" s="214">
        <f>'Podnik A'!M48+'Efektivita vs kompenzacie'!M41</f>
        <v>0</v>
      </c>
      <c r="N50" s="214">
        <f>'Podnik A'!N48+'Efektivita vs kompenzacie'!N41</f>
        <v>0</v>
      </c>
      <c r="O50" s="214">
        <f>'Podnik A'!O48+'Efektivita vs kompenzacie'!O41</f>
        <v>0</v>
      </c>
      <c r="P50" s="214">
        <f>'Podnik A'!P48+'Efektivita vs kompenzacie'!P41</f>
        <v>0</v>
      </c>
      <c r="Q50" s="214">
        <f>'Podnik A'!Q48+'Efektivita vs kompenzacie'!Q41</f>
        <v>0</v>
      </c>
      <c r="R50" s="214">
        <f>'Podnik A'!R48+'Efektivita vs kompenzacie'!R41</f>
        <v>0</v>
      </c>
      <c r="S50" s="214">
        <f>'Podnik A'!S48+'Efektivita vs kompenzacie'!S41</f>
        <v>0</v>
      </c>
      <c r="T50" s="214">
        <f>'Podnik A'!T48+'Efektivita vs kompenzacie'!T41</f>
        <v>0</v>
      </c>
      <c r="U50" s="214">
        <f>'Podnik A'!U48+'Efektivita vs kompenzacie'!U41</f>
        <v>0</v>
      </c>
      <c r="V50" s="214">
        <f>'Podnik A'!V48+'Efektivita vs kompenzacie'!V41</f>
        <v>0</v>
      </c>
      <c r="W50" s="214">
        <f>'Podnik A'!W48+'Efektivita vs kompenzacie'!W41</f>
        <v>0</v>
      </c>
      <c r="X50" s="214">
        <f>'Podnik A'!X48+'Efektivita vs kompenzacie'!X41</f>
        <v>0</v>
      </c>
      <c r="Y50" s="214">
        <f>'Podnik A'!Y48+'Efektivita vs kompenzacie'!Y41</f>
        <v>0</v>
      </c>
      <c r="Z50" s="214">
        <f>'Podnik A'!Z48+'Efektivita vs kompenzacie'!Z41</f>
        <v>0</v>
      </c>
      <c r="AA50" s="214">
        <f>'Podnik A'!AA48+'Efektivita vs kompenzacie'!AA41</f>
        <v>0</v>
      </c>
      <c r="AB50" s="214">
        <f>'Podnik A'!AB48+'Efektivita vs kompenzacie'!AB41</f>
        <v>0</v>
      </c>
      <c r="AC50" s="214">
        <f>'Podnik A'!AC48+'Efektivita vs kompenzacie'!AC41</f>
        <v>0</v>
      </c>
      <c r="AD50" s="214">
        <f>'Podnik A'!AD48+'Efektivita vs kompenzacie'!AD41</f>
        <v>0</v>
      </c>
      <c r="AE50" s="214">
        <f>'Podnik A'!AE48+'Efektivita vs kompenzacie'!AE41</f>
        <v>0</v>
      </c>
      <c r="AF50" s="214">
        <f>'Podnik A'!AF48+'Efektivita vs kompenzacie'!AF41</f>
        <v>0</v>
      </c>
      <c r="AG50" s="214">
        <f>'Podnik A'!AG48+'Efektivita vs kompenzacie'!AG41</f>
        <v>0</v>
      </c>
      <c r="AH50" s="214">
        <f>'Podnik A'!AH48+'Efektivita vs kompenzacie'!AH41</f>
        <v>0</v>
      </c>
      <c r="AI50" s="214">
        <f>'Podnik A'!AI48+'Efektivita vs kompenzacie'!AI41</f>
        <v>0</v>
      </c>
      <c r="AJ50" s="214">
        <f>'Podnik A'!AJ48+'Efektivita vs kompenzacie'!AJ41</f>
        <v>0</v>
      </c>
      <c r="AK50" s="214">
        <f>'Podnik A'!AK48+'Efektivita vs kompenzacie'!AK41</f>
        <v>0</v>
      </c>
      <c r="AL50" s="214">
        <f>'Podnik A'!AL48+'Efektivita vs kompenzacie'!AL41</f>
        <v>0</v>
      </c>
      <c r="AM50" s="214">
        <f>'Podnik A'!AM48+'Efektivita vs kompenzacie'!AM41</f>
        <v>0</v>
      </c>
      <c r="AN50" s="214">
        <f>'Podnik A'!AN48+'Efektivita vs kompenzacie'!AN41</f>
        <v>0</v>
      </c>
      <c r="AO50" s="214">
        <f>'Podnik A'!AO48+'Efektivita vs kompenzacie'!AO41</f>
        <v>0</v>
      </c>
      <c r="AP50" s="214">
        <f>'Podnik A'!AP48+'Efektivita vs kompenzacie'!AP41</f>
        <v>0</v>
      </c>
      <c r="AQ50" s="376"/>
    </row>
    <row r="51" spans="1:43" x14ac:dyDescent="0.25">
      <c r="A51" s="384"/>
      <c r="B51" s="206" t="s">
        <v>30</v>
      </c>
      <c r="C51" s="207">
        <f>SUM(C30,C31,C32,C45,C46,C47,C48,C49,C50)</f>
        <v>121393.12</v>
      </c>
      <c r="D51" s="207">
        <f>SUM(D30,D31,D32,D45,D46,D47,D48,D49,D50)</f>
        <v>127570.98239999999</v>
      </c>
      <c r="E51" s="207">
        <f t="shared" ref="E51:AP51" si="9">SUM(E30,E31,E32,E45,E46,E47,E48,E49,E50)</f>
        <v>129867.17514780366</v>
      </c>
      <c r="F51" s="207">
        <f t="shared" si="9"/>
        <v>132210.3428850644</v>
      </c>
      <c r="G51" s="207">
        <f t="shared" si="9"/>
        <v>134601.44087858882</v>
      </c>
      <c r="H51" s="207">
        <f t="shared" si="9"/>
        <v>137041.44373702502</v>
      </c>
      <c r="I51" s="207">
        <f t="shared" si="9"/>
        <v>139531.34580124682</v>
      </c>
      <c r="J51" s="207">
        <f t="shared" si="9"/>
        <v>142072.16154259921</v>
      </c>
      <c r="K51" s="207">
        <f t="shared" si="9"/>
        <v>145039.92596916249</v>
      </c>
      <c r="L51" s="207">
        <f t="shared" si="9"/>
        <v>147800.65722349726</v>
      </c>
      <c r="M51" s="207">
        <f t="shared" si="9"/>
        <v>150450.92976160115</v>
      </c>
      <c r="N51" s="207">
        <f t="shared" si="9"/>
        <v>153159.24530819675</v>
      </c>
      <c r="O51" s="207">
        <f t="shared" si="9"/>
        <v>156159.92836575623</v>
      </c>
      <c r="P51" s="207">
        <f t="shared" si="9"/>
        <v>159224.44971340883</v>
      </c>
      <c r="Q51" s="207">
        <f t="shared" si="9"/>
        <v>162350.57424255417</v>
      </c>
      <c r="R51" s="207">
        <f t="shared" si="9"/>
        <v>165539.48516948262</v>
      </c>
      <c r="S51" s="207">
        <f t="shared" si="9"/>
        <v>168792.44137767807</v>
      </c>
      <c r="T51" s="207">
        <f t="shared" si="9"/>
        <v>172110.72776666054</v>
      </c>
      <c r="U51" s="207">
        <f t="shared" si="9"/>
        <v>175496.25593404003</v>
      </c>
      <c r="V51" s="207">
        <f t="shared" si="9"/>
        <v>178989.2318692971</v>
      </c>
      <c r="W51" s="207">
        <f t="shared" si="9"/>
        <v>182569.00744768855</v>
      </c>
      <c r="X51" s="207">
        <f t="shared" si="9"/>
        <v>186220.38746075737</v>
      </c>
      <c r="Y51" s="207">
        <f t="shared" si="9"/>
        <v>189944.79520793425</v>
      </c>
      <c r="Z51" s="207">
        <f t="shared" si="9"/>
        <v>193743.6911120624</v>
      </c>
      <c r="AA51" s="207">
        <f t="shared" si="9"/>
        <v>197618.56493430314</v>
      </c>
      <c r="AB51" s="207">
        <f t="shared" si="9"/>
        <v>201570.93623298919</v>
      </c>
      <c r="AC51" s="207">
        <f t="shared" si="9"/>
        <v>205602.35495764902</v>
      </c>
      <c r="AD51" s="207">
        <f t="shared" si="9"/>
        <v>209714.40205680198</v>
      </c>
      <c r="AE51" s="207">
        <f t="shared" si="9"/>
        <v>213908.69009793803</v>
      </c>
      <c r="AF51" s="207">
        <f t="shared" si="9"/>
        <v>218186.86389989677</v>
      </c>
      <c r="AG51" s="207">
        <f t="shared" si="9"/>
        <v>222550.60117789471</v>
      </c>
      <c r="AH51" s="207">
        <f t="shared" si="9"/>
        <v>227001.61320145265</v>
      </c>
      <c r="AI51" s="207">
        <f t="shared" si="9"/>
        <v>231541.64546548165</v>
      </c>
      <c r="AJ51" s="207">
        <f t="shared" si="9"/>
        <v>236172.4783747913</v>
      </c>
      <c r="AK51" s="207">
        <f t="shared" si="9"/>
        <v>240895.92794228712</v>
      </c>
      <c r="AL51" s="207">
        <f t="shared" si="9"/>
        <v>245713.84650113288</v>
      </c>
      <c r="AM51" s="207">
        <f t="shared" si="9"/>
        <v>250628.12343115557</v>
      </c>
      <c r="AN51" s="207">
        <f t="shared" si="9"/>
        <v>255640.68589977865</v>
      </c>
      <c r="AO51" s="207">
        <f t="shared" si="9"/>
        <v>260753.49961777427</v>
      </c>
      <c r="AP51" s="207">
        <f t="shared" si="9"/>
        <v>265968.56961012975</v>
      </c>
      <c r="AQ51" s="376"/>
    </row>
    <row r="52" spans="1:43" x14ac:dyDescent="0.25">
      <c r="A52" s="386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376"/>
    </row>
    <row r="53" spans="1:43" x14ac:dyDescent="0.25">
      <c r="A53" s="386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376"/>
    </row>
    <row r="54" spans="1:43" ht="15.75" thickBot="1" x14ac:dyDescent="0.3">
      <c r="A54" s="386"/>
      <c r="B54" s="211" t="s">
        <v>31</v>
      </c>
      <c r="C54" s="211">
        <f>$C$6</f>
        <v>2020</v>
      </c>
      <c r="D54" s="211">
        <f>C54+1</f>
        <v>2021</v>
      </c>
      <c r="E54" s="211">
        <f t="shared" ref="E54:AP54" si="10">D54+1</f>
        <v>2022</v>
      </c>
      <c r="F54" s="211">
        <f t="shared" si="10"/>
        <v>2023</v>
      </c>
      <c r="G54" s="211">
        <f t="shared" si="10"/>
        <v>2024</v>
      </c>
      <c r="H54" s="211">
        <f t="shared" si="10"/>
        <v>2025</v>
      </c>
      <c r="I54" s="211">
        <f t="shared" si="10"/>
        <v>2026</v>
      </c>
      <c r="J54" s="211">
        <f t="shared" si="10"/>
        <v>2027</v>
      </c>
      <c r="K54" s="211">
        <f t="shared" si="10"/>
        <v>2028</v>
      </c>
      <c r="L54" s="211">
        <f t="shared" si="10"/>
        <v>2029</v>
      </c>
      <c r="M54" s="211">
        <f t="shared" si="10"/>
        <v>2030</v>
      </c>
      <c r="N54" s="211">
        <f t="shared" si="10"/>
        <v>2031</v>
      </c>
      <c r="O54" s="211">
        <f t="shared" si="10"/>
        <v>2032</v>
      </c>
      <c r="P54" s="211">
        <f t="shared" si="10"/>
        <v>2033</v>
      </c>
      <c r="Q54" s="211">
        <f t="shared" si="10"/>
        <v>2034</v>
      </c>
      <c r="R54" s="211">
        <f t="shared" si="10"/>
        <v>2035</v>
      </c>
      <c r="S54" s="211">
        <f t="shared" si="10"/>
        <v>2036</v>
      </c>
      <c r="T54" s="211">
        <f t="shared" si="10"/>
        <v>2037</v>
      </c>
      <c r="U54" s="211">
        <f t="shared" si="10"/>
        <v>2038</v>
      </c>
      <c r="V54" s="211">
        <f t="shared" si="10"/>
        <v>2039</v>
      </c>
      <c r="W54" s="211">
        <f t="shared" si="10"/>
        <v>2040</v>
      </c>
      <c r="X54" s="211">
        <f t="shared" si="10"/>
        <v>2041</v>
      </c>
      <c r="Y54" s="211">
        <f t="shared" si="10"/>
        <v>2042</v>
      </c>
      <c r="Z54" s="211">
        <f t="shared" si="10"/>
        <v>2043</v>
      </c>
      <c r="AA54" s="211">
        <f t="shared" si="10"/>
        <v>2044</v>
      </c>
      <c r="AB54" s="211">
        <f t="shared" si="10"/>
        <v>2045</v>
      </c>
      <c r="AC54" s="211">
        <f t="shared" si="10"/>
        <v>2046</v>
      </c>
      <c r="AD54" s="211">
        <f t="shared" si="10"/>
        <v>2047</v>
      </c>
      <c r="AE54" s="211">
        <f t="shared" si="10"/>
        <v>2048</v>
      </c>
      <c r="AF54" s="211">
        <f t="shared" si="10"/>
        <v>2049</v>
      </c>
      <c r="AG54" s="211">
        <f t="shared" si="10"/>
        <v>2050</v>
      </c>
      <c r="AH54" s="211">
        <f t="shared" si="10"/>
        <v>2051</v>
      </c>
      <c r="AI54" s="211">
        <f t="shared" si="10"/>
        <v>2052</v>
      </c>
      <c r="AJ54" s="211">
        <f t="shared" si="10"/>
        <v>2053</v>
      </c>
      <c r="AK54" s="211">
        <f t="shared" si="10"/>
        <v>2054</v>
      </c>
      <c r="AL54" s="211">
        <f t="shared" si="10"/>
        <v>2055</v>
      </c>
      <c r="AM54" s="211">
        <f t="shared" si="10"/>
        <v>2056</v>
      </c>
      <c r="AN54" s="211">
        <f t="shared" si="10"/>
        <v>2057</v>
      </c>
      <c r="AO54" s="211">
        <f t="shared" si="10"/>
        <v>2058</v>
      </c>
      <c r="AP54" s="211">
        <f t="shared" si="10"/>
        <v>2059</v>
      </c>
      <c r="AQ54" s="376"/>
    </row>
    <row r="55" spans="1:43" x14ac:dyDescent="0.25">
      <c r="A55" s="308"/>
      <c r="B55" s="1" t="s">
        <v>129</v>
      </c>
      <c r="C55" s="2">
        <v>1</v>
      </c>
      <c r="D55" s="2">
        <v>2</v>
      </c>
      <c r="E55" s="2">
        <v>3</v>
      </c>
      <c r="F55" s="2">
        <v>4</v>
      </c>
      <c r="G55" s="2">
        <v>5</v>
      </c>
      <c r="H55" s="2">
        <v>6</v>
      </c>
      <c r="I55" s="2">
        <v>7</v>
      </c>
      <c r="J55" s="2">
        <v>8</v>
      </c>
      <c r="K55" s="2">
        <v>9</v>
      </c>
      <c r="L55" s="2">
        <v>10</v>
      </c>
      <c r="M55" s="2">
        <v>11</v>
      </c>
      <c r="N55" s="2">
        <v>12</v>
      </c>
      <c r="O55" s="2">
        <v>13</v>
      </c>
      <c r="P55" s="2">
        <v>14</v>
      </c>
      <c r="Q55" s="2">
        <v>15</v>
      </c>
      <c r="R55" s="2">
        <v>16</v>
      </c>
      <c r="S55" s="2">
        <v>17</v>
      </c>
      <c r="T55" s="2">
        <v>18</v>
      </c>
      <c r="U55" s="2">
        <v>19</v>
      </c>
      <c r="V55" s="2">
        <v>20</v>
      </c>
      <c r="W55" s="2">
        <v>21</v>
      </c>
      <c r="X55" s="2">
        <v>22</v>
      </c>
      <c r="Y55" s="2">
        <v>23</v>
      </c>
      <c r="Z55" s="2">
        <v>24</v>
      </c>
      <c r="AA55" s="2">
        <v>25</v>
      </c>
      <c r="AB55" s="2">
        <v>26</v>
      </c>
      <c r="AC55" s="2">
        <v>27</v>
      </c>
      <c r="AD55" s="2">
        <v>28</v>
      </c>
      <c r="AE55" s="2">
        <v>29</v>
      </c>
      <c r="AF55" s="2">
        <v>30</v>
      </c>
      <c r="AG55" s="2">
        <v>31</v>
      </c>
      <c r="AH55" s="2">
        <v>32</v>
      </c>
      <c r="AI55" s="2">
        <v>33</v>
      </c>
      <c r="AJ55" s="2">
        <v>34</v>
      </c>
      <c r="AK55" s="2">
        <v>35</v>
      </c>
      <c r="AL55" s="2">
        <v>36</v>
      </c>
      <c r="AM55" s="2">
        <v>37</v>
      </c>
      <c r="AN55" s="2">
        <v>38</v>
      </c>
      <c r="AO55" s="2">
        <v>39</v>
      </c>
      <c r="AP55" s="2">
        <v>40</v>
      </c>
      <c r="AQ55" s="376"/>
    </row>
    <row r="56" spans="1:43" x14ac:dyDescent="0.25">
      <c r="A56" s="378">
        <v>18</v>
      </c>
      <c r="B56" s="212" t="s">
        <v>34</v>
      </c>
      <c r="C56" s="214">
        <f>'Podnik A'!C54</f>
        <v>3500</v>
      </c>
      <c r="D56" s="214">
        <f>'Podnik A'!D54</f>
        <v>3570</v>
      </c>
      <c r="E56" s="214">
        <f>'Podnik A'!E54</f>
        <v>3641.4</v>
      </c>
      <c r="F56" s="214">
        <f>'Podnik A'!F54</f>
        <v>3714.2280000000001</v>
      </c>
      <c r="G56" s="214">
        <f>'Podnik A'!G54</f>
        <v>3788.5125600000001</v>
      </c>
      <c r="H56" s="214">
        <f>'Podnik A'!H54</f>
        <v>3864.2828112000002</v>
      </c>
      <c r="I56" s="214">
        <f>'Podnik A'!I54</f>
        <v>3941.5684674240001</v>
      </c>
      <c r="J56" s="214">
        <f>'Podnik A'!J54</f>
        <v>4020.3998367724803</v>
      </c>
      <c r="K56" s="214">
        <f>'Podnik A'!K54</f>
        <v>4100.8078335079299</v>
      </c>
      <c r="L56" s="214">
        <f>'Podnik A'!L54</f>
        <v>4182.8239901780889</v>
      </c>
      <c r="M56" s="214">
        <f>'Podnik A'!M54</f>
        <v>4266.4804699816505</v>
      </c>
      <c r="N56" s="214">
        <f>'Podnik A'!N54</f>
        <v>4351.8100793812837</v>
      </c>
      <c r="O56" s="214">
        <f>'Podnik A'!O54</f>
        <v>4438.846280968909</v>
      </c>
      <c r="P56" s="214">
        <f>'Podnik A'!P54</f>
        <v>4527.6232065882868</v>
      </c>
      <c r="Q56" s="214">
        <f>'Podnik A'!Q54</f>
        <v>4618.1756707200529</v>
      </c>
      <c r="R56" s="214">
        <f>'Podnik A'!R54</f>
        <v>4710.5391841344544</v>
      </c>
      <c r="S56" s="214">
        <f>'Podnik A'!S54</f>
        <v>4804.7499678171434</v>
      </c>
      <c r="T56" s="214">
        <f>'Podnik A'!T54</f>
        <v>4900.8449671734861</v>
      </c>
      <c r="U56" s="214">
        <f>'Podnik A'!U54</f>
        <v>4998.8618665169561</v>
      </c>
      <c r="V56" s="214">
        <f>'Podnik A'!V54</f>
        <v>5098.8391038472955</v>
      </c>
      <c r="W56" s="214">
        <f>'Podnik A'!W54</f>
        <v>5200.8158859242412</v>
      </c>
      <c r="X56" s="214">
        <f>'Podnik A'!X54</f>
        <v>5304.8322036427262</v>
      </c>
      <c r="Y56" s="214">
        <f>'Podnik A'!Y54</f>
        <v>5410.9288477155806</v>
      </c>
      <c r="Z56" s="214">
        <f>'Podnik A'!Z54</f>
        <v>5519.1474246698926</v>
      </c>
      <c r="AA56" s="214">
        <f>'Podnik A'!AA54</f>
        <v>5629.5303731632903</v>
      </c>
      <c r="AB56" s="214">
        <f>'Podnik A'!AB54</f>
        <v>5742.120980626556</v>
      </c>
      <c r="AC56" s="214">
        <f>'Podnik A'!AC54</f>
        <v>5856.9634002390876</v>
      </c>
      <c r="AD56" s="214">
        <f>'Podnik A'!AD54</f>
        <v>5974.1026682438696</v>
      </c>
      <c r="AE56" s="214">
        <f>'Podnik A'!AE54</f>
        <v>6093.5847216087468</v>
      </c>
      <c r="AF56" s="214">
        <f>'Podnik A'!AF54</f>
        <v>6215.4564160409218</v>
      </c>
      <c r="AG56" s="214">
        <f>'Podnik A'!AG54</f>
        <v>6339.7655443617405</v>
      </c>
      <c r="AH56" s="214">
        <f>'Podnik A'!AH54</f>
        <v>6466.5608552489757</v>
      </c>
      <c r="AI56" s="214">
        <f>'Podnik A'!AI54</f>
        <v>6595.892072353955</v>
      </c>
      <c r="AJ56" s="214">
        <f>'Podnik A'!AJ54</f>
        <v>6727.8099138010339</v>
      </c>
      <c r="AK56" s="214">
        <f>'Podnik A'!AK54</f>
        <v>6862.3661120770548</v>
      </c>
      <c r="AL56" s="214">
        <f>'Podnik A'!AL54</f>
        <v>6999.6134343185959</v>
      </c>
      <c r="AM56" s="214">
        <f>'Podnik A'!AM54</f>
        <v>7139.6057030049678</v>
      </c>
      <c r="AN56" s="214">
        <f>'Podnik A'!AN54</f>
        <v>7282.3978170650671</v>
      </c>
      <c r="AO56" s="214">
        <f>'Podnik A'!AO54</f>
        <v>7428.0457734063684</v>
      </c>
      <c r="AP56" s="214">
        <f>'Podnik A'!AP54</f>
        <v>7576.6066888744963</v>
      </c>
      <c r="AQ56" s="376"/>
    </row>
    <row r="57" spans="1:43" x14ac:dyDescent="0.25">
      <c r="A57" s="378">
        <v>19</v>
      </c>
      <c r="B57" s="212" t="s">
        <v>33</v>
      </c>
      <c r="C57" s="214">
        <f>'Podnik A'!C55</f>
        <v>0</v>
      </c>
      <c r="D57" s="214">
        <f>'Podnik A'!D55</f>
        <v>0</v>
      </c>
      <c r="E57" s="214">
        <f>'Podnik A'!E55</f>
        <v>0</v>
      </c>
      <c r="F57" s="214">
        <f>'Podnik A'!F55</f>
        <v>0</v>
      </c>
      <c r="G57" s="214">
        <f>'Podnik A'!G55</f>
        <v>0</v>
      </c>
      <c r="H57" s="214">
        <f>'Podnik A'!H55</f>
        <v>0</v>
      </c>
      <c r="I57" s="214">
        <f>'Podnik A'!I55</f>
        <v>0</v>
      </c>
      <c r="J57" s="214">
        <f>'Podnik A'!J55</f>
        <v>0</v>
      </c>
      <c r="K57" s="214">
        <f>'Podnik A'!K55</f>
        <v>0</v>
      </c>
      <c r="L57" s="214">
        <f>'Podnik A'!L55</f>
        <v>0</v>
      </c>
      <c r="M57" s="214">
        <f>'Podnik A'!M55</f>
        <v>0</v>
      </c>
      <c r="N57" s="214">
        <f>'Podnik A'!N55</f>
        <v>0</v>
      </c>
      <c r="O57" s="214">
        <f>'Podnik A'!O55</f>
        <v>0</v>
      </c>
      <c r="P57" s="214">
        <f>'Podnik A'!P55</f>
        <v>0</v>
      </c>
      <c r="Q57" s="214">
        <f>'Podnik A'!Q55</f>
        <v>0</v>
      </c>
      <c r="R57" s="214">
        <f>'Podnik A'!R55</f>
        <v>0</v>
      </c>
      <c r="S57" s="214">
        <f>'Podnik A'!S55</f>
        <v>0</v>
      </c>
      <c r="T57" s="214">
        <f>'Podnik A'!T55</f>
        <v>0</v>
      </c>
      <c r="U57" s="214">
        <f>'Podnik A'!U55</f>
        <v>0</v>
      </c>
      <c r="V57" s="214">
        <f>'Podnik A'!V55</f>
        <v>0</v>
      </c>
      <c r="W57" s="214">
        <f>'Podnik A'!W55</f>
        <v>0</v>
      </c>
      <c r="X57" s="214">
        <f>'Podnik A'!X55</f>
        <v>0</v>
      </c>
      <c r="Y57" s="214">
        <f>'Podnik A'!Y55</f>
        <v>0</v>
      </c>
      <c r="Z57" s="214">
        <f>'Podnik A'!Z55</f>
        <v>0</v>
      </c>
      <c r="AA57" s="214">
        <f>'Podnik A'!AA55</f>
        <v>0</v>
      </c>
      <c r="AB57" s="214">
        <f>'Podnik A'!AB55</f>
        <v>0</v>
      </c>
      <c r="AC57" s="214">
        <f>'Podnik A'!AC55</f>
        <v>0</v>
      </c>
      <c r="AD57" s="214">
        <f>'Podnik A'!AD55</f>
        <v>0</v>
      </c>
      <c r="AE57" s="214">
        <f>'Podnik A'!AE55</f>
        <v>0</v>
      </c>
      <c r="AF57" s="214">
        <f>'Podnik A'!AF55</f>
        <v>0</v>
      </c>
      <c r="AG57" s="214">
        <f>'Podnik A'!AG55</f>
        <v>0</v>
      </c>
      <c r="AH57" s="214">
        <f>'Podnik A'!AH55</f>
        <v>0</v>
      </c>
      <c r="AI57" s="214">
        <f>'Podnik A'!AI55</f>
        <v>0</v>
      </c>
      <c r="AJ57" s="214">
        <f>'Podnik A'!AJ55</f>
        <v>0</v>
      </c>
      <c r="AK57" s="214">
        <f>'Podnik A'!AK55</f>
        <v>0</v>
      </c>
      <c r="AL57" s="214">
        <f>'Podnik A'!AL55</f>
        <v>0</v>
      </c>
      <c r="AM57" s="214">
        <f>'Podnik A'!AM55</f>
        <v>0</v>
      </c>
      <c r="AN57" s="214">
        <f>'Podnik A'!AN55</f>
        <v>0</v>
      </c>
      <c r="AO57" s="214">
        <f>'Podnik A'!AO55</f>
        <v>0</v>
      </c>
      <c r="AP57" s="214">
        <f>'Podnik A'!AP55</f>
        <v>0</v>
      </c>
      <c r="AQ57" s="376"/>
    </row>
    <row r="58" spans="1:43" x14ac:dyDescent="0.25">
      <c r="A58" s="378">
        <v>20</v>
      </c>
      <c r="B58" s="212" t="s">
        <v>32</v>
      </c>
      <c r="C58" s="214">
        <f>'Podnik A'!C56</f>
        <v>150000</v>
      </c>
      <c r="D58" s="214">
        <f>'Podnik A'!D56</f>
        <v>153000</v>
      </c>
      <c r="E58" s="214">
        <f>'Podnik A'!E56</f>
        <v>156060</v>
      </c>
      <c r="F58" s="214">
        <f>'Podnik A'!F56</f>
        <v>159181.20000000001</v>
      </c>
      <c r="G58" s="214">
        <f>'Podnik A'!G56</f>
        <v>162364.82400000002</v>
      </c>
      <c r="H58" s="214">
        <f>'Podnik A'!H56</f>
        <v>165612.12048000001</v>
      </c>
      <c r="I58" s="214">
        <f>'Podnik A'!I56</f>
        <v>168924.36288960002</v>
      </c>
      <c r="J58" s="214">
        <f>'Podnik A'!J56</f>
        <v>172302.85014739202</v>
      </c>
      <c r="K58" s="214">
        <f>'Podnik A'!K56</f>
        <v>175748.90715033986</v>
      </c>
      <c r="L58" s="214">
        <f>'Podnik A'!L56</f>
        <v>179263.88529334666</v>
      </c>
      <c r="M58" s="214">
        <f>'Podnik A'!M56</f>
        <v>182849.16299921359</v>
      </c>
      <c r="N58" s="214">
        <f>'Podnik A'!N56</f>
        <v>186506.14625919785</v>
      </c>
      <c r="O58" s="214">
        <f>'Podnik A'!O56</f>
        <v>190236.26918438182</v>
      </c>
      <c r="P58" s="214">
        <f>'Podnik A'!P56</f>
        <v>194040.99456806947</v>
      </c>
      <c r="Q58" s="214">
        <f>'Podnik A'!Q56</f>
        <v>197921.81445943087</v>
      </c>
      <c r="R58" s="214">
        <f>'Podnik A'!R56</f>
        <v>201880.2507486195</v>
      </c>
      <c r="S58" s="214">
        <f>'Podnik A'!S56</f>
        <v>205917.85576359188</v>
      </c>
      <c r="T58" s="214">
        <f>'Podnik A'!T56</f>
        <v>210036.21287886373</v>
      </c>
      <c r="U58" s="214">
        <f>'Podnik A'!U56</f>
        <v>214236.937136441</v>
      </c>
      <c r="V58" s="214">
        <f>'Podnik A'!V56</f>
        <v>218521.67587916984</v>
      </c>
      <c r="W58" s="214">
        <f>'Podnik A'!W56</f>
        <v>222892.10939675325</v>
      </c>
      <c r="X58" s="214">
        <f>'Podnik A'!X56</f>
        <v>227349.95158468833</v>
      </c>
      <c r="Y58" s="214">
        <f>'Podnik A'!Y56</f>
        <v>231896.95061638209</v>
      </c>
      <c r="Z58" s="214">
        <f>'Podnik A'!Z56</f>
        <v>236534.88962870973</v>
      </c>
      <c r="AA58" s="214">
        <f>'Podnik A'!AA56</f>
        <v>241265.58742128394</v>
      </c>
      <c r="AB58" s="214">
        <f>'Podnik A'!AB56</f>
        <v>246090.89916970962</v>
      </c>
      <c r="AC58" s="214">
        <f>'Podnik A'!AC56</f>
        <v>251012.71715310382</v>
      </c>
      <c r="AD58" s="214">
        <f>'Podnik A'!AD56</f>
        <v>256032.9714961659</v>
      </c>
      <c r="AE58" s="214">
        <f>'Podnik A'!AE56</f>
        <v>261153.63092608922</v>
      </c>
      <c r="AF58" s="214">
        <f>'Podnik A'!AF56</f>
        <v>266376.70354461099</v>
      </c>
      <c r="AG58" s="214">
        <f>'Podnik A'!AG56</f>
        <v>271704.2376155032</v>
      </c>
      <c r="AH58" s="214">
        <f>'Podnik A'!AH56</f>
        <v>277138.32236781326</v>
      </c>
      <c r="AI58" s="214">
        <f>'Podnik A'!AI56</f>
        <v>282681.08881516953</v>
      </c>
      <c r="AJ58" s="214">
        <f>'Podnik A'!AJ56</f>
        <v>288334.71059147292</v>
      </c>
      <c r="AK58" s="214">
        <f>'Podnik A'!AK56</f>
        <v>294101.40480330237</v>
      </c>
      <c r="AL58" s="214">
        <f>'Podnik A'!AL56</f>
        <v>299983.4328993684</v>
      </c>
      <c r="AM58" s="214">
        <f>'Podnik A'!AM56</f>
        <v>305983.10155735578</v>
      </c>
      <c r="AN58" s="214">
        <f>'Podnik A'!AN56</f>
        <v>312102.76358850289</v>
      </c>
      <c r="AO58" s="214">
        <f>'Podnik A'!AO56</f>
        <v>318344.81886027294</v>
      </c>
      <c r="AP58" s="214">
        <f>'Podnik A'!AP56</f>
        <v>324711.71523747838</v>
      </c>
      <c r="AQ58" s="376"/>
    </row>
    <row r="59" spans="1:43" x14ac:dyDescent="0.25">
      <c r="A59" s="378"/>
      <c r="B59" s="212" t="s">
        <v>157</v>
      </c>
      <c r="C59" s="214">
        <f>-'Efektivita vs kompenzacie'!C100</f>
        <v>-19304.647116739397</v>
      </c>
      <c r="D59" s="214">
        <f>-'Efektivita vs kompenzacie'!D100</f>
        <v>-17951.031830392654</v>
      </c>
      <c r="E59" s="214">
        <f>-'Efektivita vs kompenzacie'!E100</f>
        <v>-18449.189455604574</v>
      </c>
      <c r="F59" s="214">
        <f>-'Efektivita vs kompenzacie'!F100</f>
        <v>-18962.831529822121</v>
      </c>
      <c r="G59" s="214">
        <f>-'Efektivita vs kompenzacie'!G100</f>
        <v>-19492.603643018214</v>
      </c>
      <c r="H59" s="214">
        <f>-'Efektivita vs kompenzacie'!H100</f>
        <v>-20039.189223695397</v>
      </c>
      <c r="I59" s="214">
        <f>-'Efektivita vs kompenzacie'!I100</f>
        <v>-20603.31240052473</v>
      </c>
      <c r="J59" s="214">
        <f>-'Efektivita vs kompenzacie'!J100</f>
        <v>-21185.741127104277</v>
      </c>
      <c r="K59" s="214">
        <f>-'Efektivita vs kompenzacie'!K100</f>
        <v>-21604.397754021924</v>
      </c>
      <c r="L59" s="214">
        <f>-'Efektivita vs kompenzacie'!L100</f>
        <v>-22090.748677501109</v>
      </c>
      <c r="M59" s="214">
        <f>-'Efektivita vs kompenzacie'!M100</f>
        <v>-22755.016944665786</v>
      </c>
      <c r="N59" s="214">
        <f>-'Efektivita vs kompenzacie'!N100</f>
        <v>-23443.410364300846</v>
      </c>
      <c r="O59" s="214">
        <f>-'Efektivita vs kompenzacie'!O100</f>
        <v>-23948.463895689885</v>
      </c>
      <c r="P59" s="214">
        <f>-'Efektivita vs kompenzacie'!P100</f>
        <v>-24464.655158050518</v>
      </c>
      <c r="Q59" s="214">
        <f>-'Efektivita vs kompenzacie'!Q100</f>
        <v>-24992.26019170865</v>
      </c>
      <c r="R59" s="214">
        <f>-'Efektivita vs kompenzacie'!R100</f>
        <v>-25531.56349448374</v>
      </c>
      <c r="S59" s="214">
        <f>-'Efektivita vs kompenzacie'!S100</f>
        <v>-26082.858357957204</v>
      </c>
      <c r="T59" s="214">
        <f>-'Efektivita vs kompenzacie'!T100</f>
        <v>-26646.44722063341</v>
      </c>
      <c r="U59" s="214">
        <f>-'Efektivita vs kompenzacie'!U100</f>
        <v>-27222.642039003109</v>
      </c>
      <c r="V59" s="214">
        <f>-'Efektivita vs kompenzacie'!V100</f>
        <v>-27786.611272357666</v>
      </c>
      <c r="W59" s="214">
        <f>-'Efektivita vs kompenzacie'!W100</f>
        <v>-28342.343497804817</v>
      </c>
      <c r="X59" s="214">
        <f>-'Efektivita vs kompenzacie'!X100</f>
        <v>-28909.190367760915</v>
      </c>
      <c r="Y59" s="214">
        <f>-'Efektivita vs kompenzacie'!Y100</f>
        <v>-29487.374175116132</v>
      </c>
      <c r="Z59" s="214">
        <f>-'Efektivita vs kompenzacie'!Z100</f>
        <v>-30077.121658618449</v>
      </c>
      <c r="AA59" s="214">
        <f>-'Efektivita vs kompenzacie'!AA100</f>
        <v>-30678.66409179083</v>
      </c>
      <c r="AB59" s="214">
        <f>-'Efektivita vs kompenzacie'!AB100</f>
        <v>-31292.237373626645</v>
      </c>
      <c r="AC59" s="214">
        <f>-'Efektivita vs kompenzacie'!AC100</f>
        <v>-31918.082121099182</v>
      </c>
      <c r="AD59" s="214">
        <f>-'Efektivita vs kompenzacie'!AD100</f>
        <v>-32556.443763521165</v>
      </c>
      <c r="AE59" s="214">
        <f>-'Efektivita vs kompenzacie'!AE100</f>
        <v>-33207.572638791586</v>
      </c>
      <c r="AF59" s="214">
        <f>-'Efektivita vs kompenzacie'!AF100</f>
        <v>-33871.724091567434</v>
      </c>
      <c r="AG59" s="214">
        <f>-'Efektivita vs kompenzacie'!AG100</f>
        <v>-34549.158573398767</v>
      </c>
      <c r="AH59" s="214">
        <f>-'Efektivita vs kompenzacie'!AH100</f>
        <v>-35240.141744866742</v>
      </c>
      <c r="AI59" s="214">
        <f>-'Efektivita vs kompenzacie'!AI100</f>
        <v>-35944.94457976408</v>
      </c>
      <c r="AJ59" s="214">
        <f>-'Efektivita vs kompenzacie'!AJ100</f>
        <v>-36663.84347135936</v>
      </c>
      <c r="AK59" s="214">
        <f>-'Efektivita vs kompenzacie'!AK100</f>
        <v>-37397.12034078654</v>
      </c>
      <c r="AL59" s="214">
        <f>-'Efektivita vs kompenzacie'!AL100</f>
        <v>-38145.062747602271</v>
      </c>
      <c r="AM59" s="214">
        <f>-'Efektivita vs kompenzacie'!AM100</f>
        <v>-38907.964002554312</v>
      </c>
      <c r="AN59" s="214">
        <f>-'Efektivita vs kompenzacie'!AN100</f>
        <v>-39686.123282605411</v>
      </c>
      <c r="AO59" s="214">
        <f>-'Efektivita vs kompenzacie'!AO100</f>
        <v>-40479.84574825751</v>
      </c>
      <c r="AP59" s="214">
        <f>-'Efektivita vs kompenzacie'!AP100</f>
        <v>-41289.44266322266</v>
      </c>
      <c r="AQ59" s="376"/>
    </row>
    <row r="60" spans="1:43" x14ac:dyDescent="0.25">
      <c r="A60" s="381"/>
      <c r="B60" s="204" t="s">
        <v>35</v>
      </c>
      <c r="C60" s="205">
        <f>SUM(C56:C59)</f>
        <v>134195.35288326061</v>
      </c>
      <c r="D60" s="205">
        <f t="shared" ref="D60:AP60" si="11">SUM(D56:D59)</f>
        <v>138618.96816960734</v>
      </c>
      <c r="E60" s="205">
        <f t="shared" si="11"/>
        <v>141252.21054439544</v>
      </c>
      <c r="F60" s="205">
        <f t="shared" si="11"/>
        <v>143932.5964701779</v>
      </c>
      <c r="G60" s="205">
        <f t="shared" si="11"/>
        <v>146660.7329169818</v>
      </c>
      <c r="H60" s="205">
        <f t="shared" si="11"/>
        <v>149437.21406750462</v>
      </c>
      <c r="I60" s="205">
        <f t="shared" si="11"/>
        <v>152262.61895649927</v>
      </c>
      <c r="J60" s="205">
        <f t="shared" si="11"/>
        <v>155137.50885706022</v>
      </c>
      <c r="K60" s="205">
        <f t="shared" si="11"/>
        <v>158245.31722982586</v>
      </c>
      <c r="L60" s="205">
        <f t="shared" si="11"/>
        <v>161355.96060602364</v>
      </c>
      <c r="M60" s="205">
        <f t="shared" si="11"/>
        <v>164360.62652452945</v>
      </c>
      <c r="N60" s="205">
        <f t="shared" si="11"/>
        <v>167414.54597427827</v>
      </c>
      <c r="O60" s="205">
        <f t="shared" si="11"/>
        <v>170726.65156966087</v>
      </c>
      <c r="P60" s="205">
        <f t="shared" si="11"/>
        <v>174103.96261660726</v>
      </c>
      <c r="Q60" s="205">
        <f t="shared" si="11"/>
        <v>177547.72993844227</v>
      </c>
      <c r="R60" s="205">
        <f t="shared" si="11"/>
        <v>181059.22643827021</v>
      </c>
      <c r="S60" s="205">
        <f t="shared" si="11"/>
        <v>184639.7473734518</v>
      </c>
      <c r="T60" s="205">
        <f t="shared" si="11"/>
        <v>188290.61062540382</v>
      </c>
      <c r="U60" s="205">
        <f t="shared" si="11"/>
        <v>192013.15696395485</v>
      </c>
      <c r="V60" s="205">
        <f t="shared" si="11"/>
        <v>195833.90371065948</v>
      </c>
      <c r="W60" s="205">
        <f t="shared" si="11"/>
        <v>199750.58178487269</v>
      </c>
      <c r="X60" s="205">
        <f t="shared" si="11"/>
        <v>203745.59342057013</v>
      </c>
      <c r="Y60" s="205">
        <f t="shared" si="11"/>
        <v>207820.50528898154</v>
      </c>
      <c r="Z60" s="205">
        <f t="shared" si="11"/>
        <v>211976.91539476119</v>
      </c>
      <c r="AA60" s="205">
        <f t="shared" si="11"/>
        <v>216216.45370265641</v>
      </c>
      <c r="AB60" s="205">
        <f t="shared" si="11"/>
        <v>220540.78277670953</v>
      </c>
      <c r="AC60" s="205">
        <f t="shared" si="11"/>
        <v>224951.59843224374</v>
      </c>
      <c r="AD60" s="205">
        <f t="shared" si="11"/>
        <v>229450.63040088862</v>
      </c>
      <c r="AE60" s="205">
        <f t="shared" si="11"/>
        <v>234039.64300890639</v>
      </c>
      <c r="AF60" s="205">
        <f t="shared" si="11"/>
        <v>238720.4358690845</v>
      </c>
      <c r="AG60" s="205">
        <f t="shared" si="11"/>
        <v>243494.84458646615</v>
      </c>
      <c r="AH60" s="205">
        <f t="shared" si="11"/>
        <v>248364.74147819553</v>
      </c>
      <c r="AI60" s="205">
        <f t="shared" si="11"/>
        <v>253332.03630775941</v>
      </c>
      <c r="AJ60" s="205">
        <f t="shared" si="11"/>
        <v>258398.6770339146</v>
      </c>
      <c r="AK60" s="205">
        <f t="shared" si="11"/>
        <v>263566.65057459287</v>
      </c>
      <c r="AL60" s="205">
        <f t="shared" si="11"/>
        <v>268837.98358608468</v>
      </c>
      <c r="AM60" s="205">
        <f t="shared" si="11"/>
        <v>274214.74325780646</v>
      </c>
      <c r="AN60" s="205">
        <f t="shared" si="11"/>
        <v>279699.03812296252</v>
      </c>
      <c r="AO60" s="205">
        <f t="shared" si="11"/>
        <v>285293.0188854218</v>
      </c>
      <c r="AP60" s="205">
        <f t="shared" si="11"/>
        <v>290998.87926313019</v>
      </c>
      <c r="AQ60" s="376"/>
    </row>
    <row r="61" spans="1:43" x14ac:dyDescent="0.25">
      <c r="A61" s="378">
        <v>21</v>
      </c>
      <c r="B61" s="212" t="s">
        <v>36</v>
      </c>
      <c r="C61" s="214">
        <f>'Podnik A'!C58</f>
        <v>0</v>
      </c>
      <c r="D61" s="214">
        <f>'Podnik A'!D58</f>
        <v>0</v>
      </c>
      <c r="E61" s="214">
        <f>'Podnik A'!E58</f>
        <v>0</v>
      </c>
      <c r="F61" s="214">
        <f>'Podnik A'!F58</f>
        <v>0</v>
      </c>
      <c r="G61" s="214">
        <f>'Podnik A'!G58</f>
        <v>0</v>
      </c>
      <c r="H61" s="214">
        <f>'Podnik A'!H58</f>
        <v>0</v>
      </c>
      <c r="I61" s="214">
        <f>'Podnik A'!I58</f>
        <v>0</v>
      </c>
      <c r="J61" s="214">
        <f>'Podnik A'!J58</f>
        <v>0</v>
      </c>
      <c r="K61" s="214">
        <f>'Podnik A'!K58</f>
        <v>0</v>
      </c>
      <c r="L61" s="214">
        <f>'Podnik A'!L58</f>
        <v>0</v>
      </c>
      <c r="M61" s="214">
        <f>'Podnik A'!M58</f>
        <v>0</v>
      </c>
      <c r="N61" s="214">
        <f>'Podnik A'!N58</f>
        <v>0</v>
      </c>
      <c r="O61" s="214">
        <f>'Podnik A'!O58</f>
        <v>0</v>
      </c>
      <c r="P61" s="214">
        <f>'Podnik A'!P58</f>
        <v>0</v>
      </c>
      <c r="Q61" s="214">
        <f>'Podnik A'!Q58</f>
        <v>0</v>
      </c>
      <c r="R61" s="214">
        <f>'Podnik A'!R58</f>
        <v>0</v>
      </c>
      <c r="S61" s="214">
        <f>'Podnik A'!S58</f>
        <v>0</v>
      </c>
      <c r="T61" s="214">
        <f>'Podnik A'!T58</f>
        <v>0</v>
      </c>
      <c r="U61" s="214">
        <f>'Podnik A'!U58</f>
        <v>0</v>
      </c>
      <c r="V61" s="214">
        <f>'Podnik A'!V58</f>
        <v>0</v>
      </c>
      <c r="W61" s="214">
        <f>'Podnik A'!W58</f>
        <v>0</v>
      </c>
      <c r="X61" s="214">
        <f>'Podnik A'!X58</f>
        <v>0</v>
      </c>
      <c r="Y61" s="214">
        <f>'Podnik A'!Y58</f>
        <v>0</v>
      </c>
      <c r="Z61" s="214">
        <f>'Podnik A'!Z58</f>
        <v>0</v>
      </c>
      <c r="AA61" s="214">
        <f>'Podnik A'!AA58</f>
        <v>0</v>
      </c>
      <c r="AB61" s="214">
        <f>'Podnik A'!AB58</f>
        <v>0</v>
      </c>
      <c r="AC61" s="214">
        <f>'Podnik A'!AC58</f>
        <v>0</v>
      </c>
      <c r="AD61" s="214">
        <f>'Podnik A'!AD58</f>
        <v>0</v>
      </c>
      <c r="AE61" s="214">
        <f>'Podnik A'!AE58</f>
        <v>0</v>
      </c>
      <c r="AF61" s="214">
        <f>'Podnik A'!AF58</f>
        <v>0</v>
      </c>
      <c r="AG61" s="214">
        <f>'Podnik A'!AG58</f>
        <v>0</v>
      </c>
      <c r="AH61" s="214">
        <f>'Podnik A'!AH58</f>
        <v>0</v>
      </c>
      <c r="AI61" s="214">
        <f>'Podnik A'!AI58</f>
        <v>0</v>
      </c>
      <c r="AJ61" s="214">
        <f>'Podnik A'!AJ58</f>
        <v>0</v>
      </c>
      <c r="AK61" s="214">
        <f>'Podnik A'!AK58</f>
        <v>0</v>
      </c>
      <c r="AL61" s="214">
        <f>'Podnik A'!AL58</f>
        <v>0</v>
      </c>
      <c r="AM61" s="214">
        <f>'Podnik A'!AM58</f>
        <v>0</v>
      </c>
      <c r="AN61" s="214">
        <f>'Podnik A'!AN58</f>
        <v>0</v>
      </c>
      <c r="AO61" s="214">
        <f>'Podnik A'!AO58</f>
        <v>0</v>
      </c>
      <c r="AP61" s="214">
        <f>'Podnik A'!AP58</f>
        <v>0</v>
      </c>
      <c r="AQ61" s="376"/>
    </row>
    <row r="62" spans="1:43" x14ac:dyDescent="0.25">
      <c r="A62" s="378">
        <v>22</v>
      </c>
      <c r="B62" s="212" t="s">
        <v>73</v>
      </c>
      <c r="C62" s="214">
        <f>'Podnik A'!C59</f>
        <v>0</v>
      </c>
      <c r="D62" s="214">
        <f>'Podnik A'!D59</f>
        <v>0</v>
      </c>
      <c r="E62" s="214">
        <f>'Podnik A'!E59</f>
        <v>0</v>
      </c>
      <c r="F62" s="214">
        <f>'Podnik A'!F59</f>
        <v>0</v>
      </c>
      <c r="G62" s="214">
        <f>'Podnik A'!G59</f>
        <v>0</v>
      </c>
      <c r="H62" s="214">
        <f>'Podnik A'!H59</f>
        <v>0</v>
      </c>
      <c r="I62" s="214">
        <f>'Podnik A'!I59</f>
        <v>0</v>
      </c>
      <c r="J62" s="214">
        <f>'Podnik A'!J59</f>
        <v>0</v>
      </c>
      <c r="K62" s="214">
        <f>'Podnik A'!K59</f>
        <v>0</v>
      </c>
      <c r="L62" s="214">
        <f>'Podnik A'!L59</f>
        <v>0</v>
      </c>
      <c r="M62" s="214">
        <f>'Podnik A'!M59</f>
        <v>0</v>
      </c>
      <c r="N62" s="214">
        <f>'Podnik A'!N59</f>
        <v>0</v>
      </c>
      <c r="O62" s="214">
        <f>'Podnik A'!O59</f>
        <v>0</v>
      </c>
      <c r="P62" s="214">
        <f>'Podnik A'!P59</f>
        <v>0</v>
      </c>
      <c r="Q62" s="214">
        <f>'Podnik A'!Q59</f>
        <v>0</v>
      </c>
      <c r="R62" s="214">
        <f>'Podnik A'!R59</f>
        <v>0</v>
      </c>
      <c r="S62" s="214">
        <f>'Podnik A'!S59</f>
        <v>0</v>
      </c>
      <c r="T62" s="214">
        <f>'Podnik A'!T59</f>
        <v>0</v>
      </c>
      <c r="U62" s="214">
        <f>'Podnik A'!U59</f>
        <v>0</v>
      </c>
      <c r="V62" s="214">
        <f>'Podnik A'!V59</f>
        <v>0</v>
      </c>
      <c r="W62" s="214">
        <f>'Podnik A'!W59</f>
        <v>0</v>
      </c>
      <c r="X62" s="214">
        <f>'Podnik A'!X59</f>
        <v>0</v>
      </c>
      <c r="Y62" s="214">
        <f>'Podnik A'!Y59</f>
        <v>0</v>
      </c>
      <c r="Z62" s="214">
        <f>'Podnik A'!Z59</f>
        <v>0</v>
      </c>
      <c r="AA62" s="214">
        <f>'Podnik A'!AA59</f>
        <v>0</v>
      </c>
      <c r="AB62" s="214">
        <f>'Podnik A'!AB59</f>
        <v>0</v>
      </c>
      <c r="AC62" s="214">
        <f>'Podnik A'!AC59</f>
        <v>0</v>
      </c>
      <c r="AD62" s="214">
        <f>'Podnik A'!AD59</f>
        <v>0</v>
      </c>
      <c r="AE62" s="214">
        <f>'Podnik A'!AE59</f>
        <v>0</v>
      </c>
      <c r="AF62" s="214">
        <f>'Podnik A'!AF59</f>
        <v>0</v>
      </c>
      <c r="AG62" s="214">
        <f>'Podnik A'!AG59</f>
        <v>0</v>
      </c>
      <c r="AH62" s="214">
        <f>'Podnik A'!AH59</f>
        <v>0</v>
      </c>
      <c r="AI62" s="214">
        <f>'Podnik A'!AI59</f>
        <v>0</v>
      </c>
      <c r="AJ62" s="214">
        <f>'Podnik A'!AJ59</f>
        <v>0</v>
      </c>
      <c r="AK62" s="214">
        <f>'Podnik A'!AK59</f>
        <v>0</v>
      </c>
      <c r="AL62" s="214">
        <f>'Podnik A'!AL59</f>
        <v>0</v>
      </c>
      <c r="AM62" s="214">
        <f>'Podnik A'!AM59</f>
        <v>0</v>
      </c>
      <c r="AN62" s="214">
        <f>'Podnik A'!AN59</f>
        <v>0</v>
      </c>
      <c r="AO62" s="214">
        <f>'Podnik A'!AO59</f>
        <v>0</v>
      </c>
      <c r="AP62" s="214">
        <f>'Podnik A'!AP59</f>
        <v>0</v>
      </c>
      <c r="AQ62" s="376"/>
    </row>
    <row r="63" spans="1:43" x14ac:dyDescent="0.25">
      <c r="A63" s="380"/>
      <c r="B63" s="238" t="s">
        <v>143</v>
      </c>
      <c r="C63" s="239">
        <f>(C60+C61)*0.1</f>
        <v>13419.535288326062</v>
      </c>
      <c r="D63" s="239">
        <f t="shared" ref="D63:AP63" si="12">(D60+D61)*0.1</f>
        <v>13861.896816960734</v>
      </c>
      <c r="E63" s="239">
        <f t="shared" si="12"/>
        <v>14125.221054439544</v>
      </c>
      <c r="F63" s="239">
        <f t="shared" si="12"/>
        <v>14393.25964701779</v>
      </c>
      <c r="G63" s="239">
        <f t="shared" si="12"/>
        <v>14666.07329169818</v>
      </c>
      <c r="H63" s="239">
        <f t="shared" si="12"/>
        <v>14943.721406750463</v>
      </c>
      <c r="I63" s="239">
        <f t="shared" si="12"/>
        <v>15226.261895649928</v>
      </c>
      <c r="J63" s="239">
        <f t="shared" si="12"/>
        <v>15513.750885706024</v>
      </c>
      <c r="K63" s="239">
        <f t="shared" si="12"/>
        <v>15824.531722982587</v>
      </c>
      <c r="L63" s="239">
        <f t="shared" si="12"/>
        <v>16135.596060602365</v>
      </c>
      <c r="M63" s="239">
        <f t="shared" si="12"/>
        <v>16436.062652452947</v>
      </c>
      <c r="N63" s="239">
        <f t="shared" si="12"/>
        <v>16741.454597427826</v>
      </c>
      <c r="O63" s="239">
        <f t="shared" si="12"/>
        <v>17072.665156966086</v>
      </c>
      <c r="P63" s="239">
        <f t="shared" si="12"/>
        <v>17410.396261660728</v>
      </c>
      <c r="Q63" s="239">
        <f t="shared" si="12"/>
        <v>17754.772993844228</v>
      </c>
      <c r="R63" s="239">
        <f t="shared" si="12"/>
        <v>18105.922643827023</v>
      </c>
      <c r="S63" s="239">
        <f t="shared" si="12"/>
        <v>18463.974737345179</v>
      </c>
      <c r="T63" s="239">
        <f t="shared" si="12"/>
        <v>18829.061062540382</v>
      </c>
      <c r="U63" s="239">
        <f t="shared" si="12"/>
        <v>19201.315696395486</v>
      </c>
      <c r="V63" s="239">
        <f t="shared" si="12"/>
        <v>19583.390371065947</v>
      </c>
      <c r="W63" s="239">
        <f t="shared" si="12"/>
        <v>19975.05817848727</v>
      </c>
      <c r="X63" s="239">
        <f t="shared" si="12"/>
        <v>20374.559342057015</v>
      </c>
      <c r="Y63" s="239">
        <f t="shared" si="12"/>
        <v>20782.050528898155</v>
      </c>
      <c r="Z63" s="239">
        <f t="shared" si="12"/>
        <v>21197.69153947612</v>
      </c>
      <c r="AA63" s="239">
        <f t="shared" si="12"/>
        <v>21621.645370265644</v>
      </c>
      <c r="AB63" s="239">
        <f t="shared" si="12"/>
        <v>22054.078277670953</v>
      </c>
      <c r="AC63" s="239">
        <f t="shared" si="12"/>
        <v>22495.159843224377</v>
      </c>
      <c r="AD63" s="239">
        <f t="shared" si="12"/>
        <v>22945.063040088862</v>
      </c>
      <c r="AE63" s="239">
        <f t="shared" si="12"/>
        <v>23403.964300890642</v>
      </c>
      <c r="AF63" s="239">
        <f t="shared" si="12"/>
        <v>23872.04358690845</v>
      </c>
      <c r="AG63" s="239">
        <f t="shared" si="12"/>
        <v>24349.484458646617</v>
      </c>
      <c r="AH63" s="239">
        <f t="shared" si="12"/>
        <v>24836.474147819554</v>
      </c>
      <c r="AI63" s="239">
        <f t="shared" si="12"/>
        <v>25333.203630775941</v>
      </c>
      <c r="AJ63" s="239">
        <f t="shared" si="12"/>
        <v>25839.867703391461</v>
      </c>
      <c r="AK63" s="239">
        <f t="shared" si="12"/>
        <v>26356.66505745929</v>
      </c>
      <c r="AL63" s="239">
        <f t="shared" si="12"/>
        <v>26883.79835860847</v>
      </c>
      <c r="AM63" s="239">
        <f t="shared" si="12"/>
        <v>27421.474325780648</v>
      </c>
      <c r="AN63" s="239">
        <f t="shared" si="12"/>
        <v>27969.903812296252</v>
      </c>
      <c r="AO63" s="239">
        <f t="shared" si="12"/>
        <v>28529.301888542181</v>
      </c>
      <c r="AP63" s="239">
        <f t="shared" si="12"/>
        <v>29099.887926313022</v>
      </c>
      <c r="AQ63" s="376"/>
    </row>
    <row r="64" spans="1:43" x14ac:dyDescent="0.25">
      <c r="A64" s="384"/>
      <c r="B64" s="206" t="s">
        <v>37</v>
      </c>
      <c r="C64" s="207">
        <f>SUM(C60,C61,C62,C63)</f>
        <v>147614.88817158667</v>
      </c>
      <c r="D64" s="207">
        <f t="shared" ref="D64:AP64" si="13">SUM(D60,D61,D62,D63)</f>
        <v>152480.86498656808</v>
      </c>
      <c r="E64" s="207">
        <f t="shared" si="13"/>
        <v>155377.43159883498</v>
      </c>
      <c r="F64" s="207">
        <f t="shared" si="13"/>
        <v>158325.85611719568</v>
      </c>
      <c r="G64" s="207">
        <f t="shared" si="13"/>
        <v>161326.80620867998</v>
      </c>
      <c r="H64" s="207">
        <f t="shared" si="13"/>
        <v>164380.93547425509</v>
      </c>
      <c r="I64" s="207">
        <f t="shared" si="13"/>
        <v>167488.88085214919</v>
      </c>
      <c r="J64" s="207">
        <f t="shared" si="13"/>
        <v>170651.25974276624</v>
      </c>
      <c r="K64" s="207">
        <f t="shared" si="13"/>
        <v>174069.84895280845</v>
      </c>
      <c r="L64" s="207">
        <f t="shared" si="13"/>
        <v>177491.55666662601</v>
      </c>
      <c r="M64" s="207">
        <f t="shared" si="13"/>
        <v>180796.68917698239</v>
      </c>
      <c r="N64" s="207">
        <f t="shared" si="13"/>
        <v>184156.0005717061</v>
      </c>
      <c r="O64" s="207">
        <f t="shared" si="13"/>
        <v>187799.31672662694</v>
      </c>
      <c r="P64" s="207">
        <f t="shared" si="13"/>
        <v>191514.35887826799</v>
      </c>
      <c r="Q64" s="207">
        <f t="shared" si="13"/>
        <v>195302.5029322865</v>
      </c>
      <c r="R64" s="207">
        <f t="shared" si="13"/>
        <v>199165.14908209722</v>
      </c>
      <c r="S64" s="207">
        <f t="shared" si="13"/>
        <v>203103.72211079698</v>
      </c>
      <c r="T64" s="207">
        <f t="shared" si="13"/>
        <v>207119.67168794421</v>
      </c>
      <c r="U64" s="207">
        <f t="shared" si="13"/>
        <v>211214.47266035035</v>
      </c>
      <c r="V64" s="207">
        <f t="shared" si="13"/>
        <v>215417.29408172541</v>
      </c>
      <c r="W64" s="207">
        <f t="shared" si="13"/>
        <v>219725.63996335995</v>
      </c>
      <c r="X64" s="207">
        <f t="shared" si="13"/>
        <v>224120.15276262714</v>
      </c>
      <c r="Y64" s="207">
        <f t="shared" si="13"/>
        <v>228602.55581787971</v>
      </c>
      <c r="Z64" s="207">
        <f t="shared" si="13"/>
        <v>233174.60693423732</v>
      </c>
      <c r="AA64" s="207">
        <f t="shared" si="13"/>
        <v>237838.09907292205</v>
      </c>
      <c r="AB64" s="207">
        <f t="shared" si="13"/>
        <v>242594.86105438048</v>
      </c>
      <c r="AC64" s="207">
        <f t="shared" si="13"/>
        <v>247446.75827546814</v>
      </c>
      <c r="AD64" s="207">
        <f t="shared" si="13"/>
        <v>252395.69344097748</v>
      </c>
      <c r="AE64" s="207">
        <f t="shared" si="13"/>
        <v>257443.60730979702</v>
      </c>
      <c r="AF64" s="207">
        <f t="shared" si="13"/>
        <v>262592.47945599293</v>
      </c>
      <c r="AG64" s="207">
        <f t="shared" si="13"/>
        <v>267844.32904511277</v>
      </c>
      <c r="AH64" s="207">
        <f t="shared" si="13"/>
        <v>273201.2156260151</v>
      </c>
      <c r="AI64" s="207">
        <f t="shared" si="13"/>
        <v>278665.23993853538</v>
      </c>
      <c r="AJ64" s="207">
        <f t="shared" si="13"/>
        <v>284238.54473730607</v>
      </c>
      <c r="AK64" s="207">
        <f t="shared" si="13"/>
        <v>289923.31563205214</v>
      </c>
      <c r="AL64" s="207">
        <f t="shared" si="13"/>
        <v>295721.78194469312</v>
      </c>
      <c r="AM64" s="207">
        <f t="shared" si="13"/>
        <v>301636.2175835871</v>
      </c>
      <c r="AN64" s="207">
        <f t="shared" si="13"/>
        <v>307668.9419352588</v>
      </c>
      <c r="AO64" s="207">
        <f t="shared" si="13"/>
        <v>313822.32077396399</v>
      </c>
      <c r="AP64" s="207">
        <f t="shared" si="13"/>
        <v>320098.76718944323</v>
      </c>
      <c r="AQ64" s="376"/>
    </row>
    <row r="65" spans="1:43" x14ac:dyDescent="0.25">
      <c r="A65" s="386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376"/>
    </row>
    <row r="66" spans="1:43" x14ac:dyDescent="0.25">
      <c r="A66" s="386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376"/>
    </row>
    <row r="67" spans="1:43" ht="15.75" thickBot="1" x14ac:dyDescent="0.3">
      <c r="A67" s="386"/>
      <c r="B67" s="211" t="s">
        <v>38</v>
      </c>
      <c r="C67" s="211">
        <f>$C$6</f>
        <v>2020</v>
      </c>
      <c r="D67" s="211">
        <f>C67+1</f>
        <v>2021</v>
      </c>
      <c r="E67" s="211">
        <f t="shared" ref="E67:AP67" si="14">D67+1</f>
        <v>2022</v>
      </c>
      <c r="F67" s="211">
        <f t="shared" si="14"/>
        <v>2023</v>
      </c>
      <c r="G67" s="211">
        <f t="shared" si="14"/>
        <v>2024</v>
      </c>
      <c r="H67" s="211">
        <f t="shared" si="14"/>
        <v>2025</v>
      </c>
      <c r="I67" s="211">
        <f t="shared" si="14"/>
        <v>2026</v>
      </c>
      <c r="J67" s="211">
        <f t="shared" si="14"/>
        <v>2027</v>
      </c>
      <c r="K67" s="211">
        <f t="shared" si="14"/>
        <v>2028</v>
      </c>
      <c r="L67" s="211">
        <f t="shared" si="14"/>
        <v>2029</v>
      </c>
      <c r="M67" s="211">
        <f t="shared" si="14"/>
        <v>2030</v>
      </c>
      <c r="N67" s="211">
        <f t="shared" si="14"/>
        <v>2031</v>
      </c>
      <c r="O67" s="211">
        <f t="shared" si="14"/>
        <v>2032</v>
      </c>
      <c r="P67" s="211">
        <f t="shared" si="14"/>
        <v>2033</v>
      </c>
      <c r="Q67" s="211">
        <f t="shared" si="14"/>
        <v>2034</v>
      </c>
      <c r="R67" s="211">
        <f t="shared" si="14"/>
        <v>2035</v>
      </c>
      <c r="S67" s="211">
        <f t="shared" si="14"/>
        <v>2036</v>
      </c>
      <c r="T67" s="211">
        <f t="shared" si="14"/>
        <v>2037</v>
      </c>
      <c r="U67" s="211">
        <f t="shared" si="14"/>
        <v>2038</v>
      </c>
      <c r="V67" s="211">
        <f t="shared" si="14"/>
        <v>2039</v>
      </c>
      <c r="W67" s="211">
        <f t="shared" si="14"/>
        <v>2040</v>
      </c>
      <c r="X67" s="211">
        <f t="shared" si="14"/>
        <v>2041</v>
      </c>
      <c r="Y67" s="211">
        <f t="shared" si="14"/>
        <v>2042</v>
      </c>
      <c r="Z67" s="211">
        <f t="shared" si="14"/>
        <v>2043</v>
      </c>
      <c r="AA67" s="211">
        <f t="shared" si="14"/>
        <v>2044</v>
      </c>
      <c r="AB67" s="211">
        <f t="shared" si="14"/>
        <v>2045</v>
      </c>
      <c r="AC67" s="211">
        <f t="shared" si="14"/>
        <v>2046</v>
      </c>
      <c r="AD67" s="211">
        <f t="shared" si="14"/>
        <v>2047</v>
      </c>
      <c r="AE67" s="211">
        <f t="shared" si="14"/>
        <v>2048</v>
      </c>
      <c r="AF67" s="211">
        <f t="shared" si="14"/>
        <v>2049</v>
      </c>
      <c r="AG67" s="211">
        <f t="shared" si="14"/>
        <v>2050</v>
      </c>
      <c r="AH67" s="211">
        <f t="shared" si="14"/>
        <v>2051</v>
      </c>
      <c r="AI67" s="211">
        <f t="shared" si="14"/>
        <v>2052</v>
      </c>
      <c r="AJ67" s="211">
        <f t="shared" si="14"/>
        <v>2053</v>
      </c>
      <c r="AK67" s="211">
        <f t="shared" si="14"/>
        <v>2054</v>
      </c>
      <c r="AL67" s="211">
        <f t="shared" si="14"/>
        <v>2055</v>
      </c>
      <c r="AM67" s="211">
        <f t="shared" si="14"/>
        <v>2056</v>
      </c>
      <c r="AN67" s="211">
        <f t="shared" si="14"/>
        <v>2057</v>
      </c>
      <c r="AO67" s="211">
        <f t="shared" si="14"/>
        <v>2058</v>
      </c>
      <c r="AP67" s="211">
        <f t="shared" si="14"/>
        <v>2059</v>
      </c>
      <c r="AQ67" s="376"/>
    </row>
    <row r="68" spans="1:43" x14ac:dyDescent="0.25">
      <c r="A68" s="308"/>
      <c r="B68" s="1" t="s">
        <v>130</v>
      </c>
      <c r="C68" s="2">
        <v>1</v>
      </c>
      <c r="D68" s="2">
        <v>2</v>
      </c>
      <c r="E68" s="2">
        <v>3</v>
      </c>
      <c r="F68" s="2">
        <v>4</v>
      </c>
      <c r="G68" s="2">
        <v>5</v>
      </c>
      <c r="H68" s="2">
        <v>6</v>
      </c>
      <c r="I68" s="2">
        <v>7</v>
      </c>
      <c r="J68" s="2">
        <v>8</v>
      </c>
      <c r="K68" s="2">
        <v>9</v>
      </c>
      <c r="L68" s="2">
        <v>10</v>
      </c>
      <c r="M68" s="2">
        <v>11</v>
      </c>
      <c r="N68" s="2">
        <v>12</v>
      </c>
      <c r="O68" s="2">
        <v>13</v>
      </c>
      <c r="P68" s="2">
        <v>14</v>
      </c>
      <c r="Q68" s="2">
        <v>15</v>
      </c>
      <c r="R68" s="2">
        <v>16</v>
      </c>
      <c r="S68" s="2">
        <v>17</v>
      </c>
      <c r="T68" s="2">
        <v>18</v>
      </c>
      <c r="U68" s="2">
        <v>19</v>
      </c>
      <c r="V68" s="2">
        <v>20</v>
      </c>
      <c r="W68" s="2">
        <v>21</v>
      </c>
      <c r="X68" s="2">
        <v>22</v>
      </c>
      <c r="Y68" s="2">
        <v>23</v>
      </c>
      <c r="Z68" s="2">
        <v>24</v>
      </c>
      <c r="AA68" s="2">
        <v>25</v>
      </c>
      <c r="AB68" s="2">
        <v>26</v>
      </c>
      <c r="AC68" s="2">
        <v>27</v>
      </c>
      <c r="AD68" s="2">
        <v>28</v>
      </c>
      <c r="AE68" s="2">
        <v>29</v>
      </c>
      <c r="AF68" s="2">
        <v>30</v>
      </c>
      <c r="AG68" s="2">
        <v>31</v>
      </c>
      <c r="AH68" s="2">
        <v>32</v>
      </c>
      <c r="AI68" s="2">
        <v>33</v>
      </c>
      <c r="AJ68" s="2">
        <v>34</v>
      </c>
      <c r="AK68" s="2">
        <v>35</v>
      </c>
      <c r="AL68" s="2">
        <v>36</v>
      </c>
      <c r="AM68" s="2">
        <v>37</v>
      </c>
      <c r="AN68" s="2">
        <v>38</v>
      </c>
      <c r="AO68" s="2">
        <v>39</v>
      </c>
      <c r="AP68" s="2">
        <v>40</v>
      </c>
      <c r="AQ68" s="376"/>
    </row>
    <row r="69" spans="1:43" x14ac:dyDescent="0.25">
      <c r="A69" s="387">
        <v>23</v>
      </c>
      <c r="B69" s="221" t="s">
        <v>37</v>
      </c>
      <c r="C69" s="222">
        <f>C64</f>
        <v>147614.88817158667</v>
      </c>
      <c r="D69" s="222">
        <f>D64</f>
        <v>152480.86498656808</v>
      </c>
      <c r="E69" s="222">
        <f t="shared" ref="E69:AP69" si="15">E64</f>
        <v>155377.43159883498</v>
      </c>
      <c r="F69" s="222">
        <f t="shared" si="15"/>
        <v>158325.85611719568</v>
      </c>
      <c r="G69" s="222">
        <f t="shared" si="15"/>
        <v>161326.80620867998</v>
      </c>
      <c r="H69" s="222">
        <f t="shared" si="15"/>
        <v>164380.93547425509</v>
      </c>
      <c r="I69" s="222">
        <f t="shared" si="15"/>
        <v>167488.88085214919</v>
      </c>
      <c r="J69" s="222">
        <f t="shared" si="15"/>
        <v>170651.25974276624</v>
      </c>
      <c r="K69" s="222">
        <f t="shared" si="15"/>
        <v>174069.84895280845</v>
      </c>
      <c r="L69" s="222">
        <f t="shared" si="15"/>
        <v>177491.55666662601</v>
      </c>
      <c r="M69" s="222">
        <f t="shared" si="15"/>
        <v>180796.68917698239</v>
      </c>
      <c r="N69" s="222">
        <f t="shared" si="15"/>
        <v>184156.0005717061</v>
      </c>
      <c r="O69" s="222">
        <f t="shared" si="15"/>
        <v>187799.31672662694</v>
      </c>
      <c r="P69" s="222">
        <f t="shared" si="15"/>
        <v>191514.35887826799</v>
      </c>
      <c r="Q69" s="222">
        <f t="shared" si="15"/>
        <v>195302.5029322865</v>
      </c>
      <c r="R69" s="222">
        <f t="shared" si="15"/>
        <v>199165.14908209722</v>
      </c>
      <c r="S69" s="222">
        <f t="shared" si="15"/>
        <v>203103.72211079698</v>
      </c>
      <c r="T69" s="222">
        <f t="shared" si="15"/>
        <v>207119.67168794421</v>
      </c>
      <c r="U69" s="222">
        <f t="shared" si="15"/>
        <v>211214.47266035035</v>
      </c>
      <c r="V69" s="222">
        <f t="shared" si="15"/>
        <v>215417.29408172541</v>
      </c>
      <c r="W69" s="222">
        <f t="shared" si="15"/>
        <v>219725.63996335995</v>
      </c>
      <c r="X69" s="222">
        <f t="shared" si="15"/>
        <v>224120.15276262714</v>
      </c>
      <c r="Y69" s="222">
        <f t="shared" si="15"/>
        <v>228602.55581787971</v>
      </c>
      <c r="Z69" s="222">
        <f t="shared" si="15"/>
        <v>233174.60693423732</v>
      </c>
      <c r="AA69" s="222">
        <f t="shared" si="15"/>
        <v>237838.09907292205</v>
      </c>
      <c r="AB69" s="222">
        <f t="shared" si="15"/>
        <v>242594.86105438048</v>
      </c>
      <c r="AC69" s="222">
        <f t="shared" si="15"/>
        <v>247446.75827546814</v>
      </c>
      <c r="AD69" s="222">
        <f t="shared" si="15"/>
        <v>252395.69344097748</v>
      </c>
      <c r="AE69" s="222">
        <f t="shared" si="15"/>
        <v>257443.60730979702</v>
      </c>
      <c r="AF69" s="222">
        <f t="shared" si="15"/>
        <v>262592.47945599293</v>
      </c>
      <c r="AG69" s="222">
        <f t="shared" si="15"/>
        <v>267844.32904511277</v>
      </c>
      <c r="AH69" s="222">
        <f t="shared" si="15"/>
        <v>273201.2156260151</v>
      </c>
      <c r="AI69" s="222">
        <f t="shared" si="15"/>
        <v>278665.23993853538</v>
      </c>
      <c r="AJ69" s="222">
        <f t="shared" si="15"/>
        <v>284238.54473730607</v>
      </c>
      <c r="AK69" s="222">
        <f t="shared" si="15"/>
        <v>289923.31563205214</v>
      </c>
      <c r="AL69" s="222">
        <f t="shared" si="15"/>
        <v>295721.78194469312</v>
      </c>
      <c r="AM69" s="222">
        <f t="shared" si="15"/>
        <v>301636.2175835871</v>
      </c>
      <c r="AN69" s="222">
        <f t="shared" si="15"/>
        <v>307668.9419352588</v>
      </c>
      <c r="AO69" s="222">
        <f t="shared" si="15"/>
        <v>313822.32077396399</v>
      </c>
      <c r="AP69" s="222">
        <f t="shared" si="15"/>
        <v>320098.76718944323</v>
      </c>
      <c r="AQ69" s="376"/>
    </row>
    <row r="70" spans="1:43" x14ac:dyDescent="0.25">
      <c r="A70" s="387">
        <v>24</v>
      </c>
      <c r="B70" s="221" t="s">
        <v>30</v>
      </c>
      <c r="C70" s="222">
        <f>C51</f>
        <v>121393.12</v>
      </c>
      <c r="D70" s="222">
        <f>D51</f>
        <v>127570.98239999999</v>
      </c>
      <c r="E70" s="222">
        <f t="shared" ref="E70:AP70" si="16">E51</f>
        <v>129867.17514780366</v>
      </c>
      <c r="F70" s="222">
        <f t="shared" si="16"/>
        <v>132210.3428850644</v>
      </c>
      <c r="G70" s="222">
        <f t="shared" si="16"/>
        <v>134601.44087858882</v>
      </c>
      <c r="H70" s="222">
        <f t="shared" si="16"/>
        <v>137041.44373702502</v>
      </c>
      <c r="I70" s="222">
        <f t="shared" si="16"/>
        <v>139531.34580124682</v>
      </c>
      <c r="J70" s="222">
        <f t="shared" si="16"/>
        <v>142072.16154259921</v>
      </c>
      <c r="K70" s="222">
        <f t="shared" si="16"/>
        <v>145039.92596916249</v>
      </c>
      <c r="L70" s="222">
        <f t="shared" si="16"/>
        <v>147800.65722349726</v>
      </c>
      <c r="M70" s="222">
        <f t="shared" si="16"/>
        <v>150450.92976160115</v>
      </c>
      <c r="N70" s="222">
        <f t="shared" si="16"/>
        <v>153159.24530819675</v>
      </c>
      <c r="O70" s="222">
        <f t="shared" si="16"/>
        <v>156159.92836575623</v>
      </c>
      <c r="P70" s="222">
        <f t="shared" si="16"/>
        <v>159224.44971340883</v>
      </c>
      <c r="Q70" s="222">
        <f t="shared" si="16"/>
        <v>162350.57424255417</v>
      </c>
      <c r="R70" s="222">
        <f t="shared" si="16"/>
        <v>165539.48516948262</v>
      </c>
      <c r="S70" s="222">
        <f t="shared" si="16"/>
        <v>168792.44137767807</v>
      </c>
      <c r="T70" s="222">
        <f t="shared" si="16"/>
        <v>172110.72776666054</v>
      </c>
      <c r="U70" s="222">
        <f t="shared" si="16"/>
        <v>175496.25593404003</v>
      </c>
      <c r="V70" s="222">
        <f t="shared" si="16"/>
        <v>178989.2318692971</v>
      </c>
      <c r="W70" s="222">
        <f t="shared" si="16"/>
        <v>182569.00744768855</v>
      </c>
      <c r="X70" s="222">
        <f t="shared" si="16"/>
        <v>186220.38746075737</v>
      </c>
      <c r="Y70" s="222">
        <f t="shared" si="16"/>
        <v>189944.79520793425</v>
      </c>
      <c r="Z70" s="222">
        <f t="shared" si="16"/>
        <v>193743.6911120624</v>
      </c>
      <c r="AA70" s="222">
        <f t="shared" si="16"/>
        <v>197618.56493430314</v>
      </c>
      <c r="AB70" s="222">
        <f t="shared" si="16"/>
        <v>201570.93623298919</v>
      </c>
      <c r="AC70" s="222">
        <f t="shared" si="16"/>
        <v>205602.35495764902</v>
      </c>
      <c r="AD70" s="222">
        <f t="shared" si="16"/>
        <v>209714.40205680198</v>
      </c>
      <c r="AE70" s="222">
        <f t="shared" si="16"/>
        <v>213908.69009793803</v>
      </c>
      <c r="AF70" s="222">
        <f t="shared" si="16"/>
        <v>218186.86389989677</v>
      </c>
      <c r="AG70" s="222">
        <f t="shared" si="16"/>
        <v>222550.60117789471</v>
      </c>
      <c r="AH70" s="222">
        <f t="shared" si="16"/>
        <v>227001.61320145265</v>
      </c>
      <c r="AI70" s="222">
        <f t="shared" si="16"/>
        <v>231541.64546548165</v>
      </c>
      <c r="AJ70" s="222">
        <f t="shared" si="16"/>
        <v>236172.4783747913</v>
      </c>
      <c r="AK70" s="222">
        <f t="shared" si="16"/>
        <v>240895.92794228712</v>
      </c>
      <c r="AL70" s="222">
        <f t="shared" si="16"/>
        <v>245713.84650113288</v>
      </c>
      <c r="AM70" s="222">
        <f t="shared" si="16"/>
        <v>250628.12343115557</v>
      </c>
      <c r="AN70" s="222">
        <f t="shared" si="16"/>
        <v>255640.68589977865</v>
      </c>
      <c r="AO70" s="222">
        <f t="shared" si="16"/>
        <v>260753.49961777427</v>
      </c>
      <c r="AP70" s="222">
        <f t="shared" si="16"/>
        <v>265968.56961012975</v>
      </c>
      <c r="AQ70" s="376"/>
    </row>
    <row r="71" spans="1:43" x14ac:dyDescent="0.25">
      <c r="A71" s="387">
        <v>25</v>
      </c>
      <c r="B71" s="221" t="s">
        <v>39</v>
      </c>
      <c r="C71" s="223">
        <f>'Odpisy RSP bez pomoci'!C10</f>
        <v>24583.333333333332</v>
      </c>
      <c r="D71" s="223">
        <f>'Odpisy RSP bez pomoci'!E10</f>
        <v>24583.333333333332</v>
      </c>
      <c r="E71" s="223">
        <f>'Odpisy RSP bez pomoci'!G10</f>
        <v>24583.333333333332</v>
      </c>
      <c r="F71" s="223">
        <f>'Odpisy RSP bez pomoci'!I10</f>
        <v>24583.333333333332</v>
      </c>
      <c r="G71" s="223">
        <f>'Odpisy RSP bez pomoci'!K10</f>
        <v>25833.333333333332</v>
      </c>
      <c r="H71" s="223">
        <f>'Odpisy RSP bez pomoci'!M10</f>
        <v>32500</v>
      </c>
      <c r="I71" s="223">
        <f>'Odpisy RSP bez pomoci'!O10</f>
        <v>20833.333333333336</v>
      </c>
      <c r="J71" s="223">
        <f>'Odpisy RSP bez pomoci'!Q10</f>
        <v>24166.666666666668</v>
      </c>
      <c r="K71" s="223">
        <f>'Odpisy RSP bez pomoci'!S10</f>
        <v>21666.666666666668</v>
      </c>
      <c r="L71" s="223">
        <f>'Odpisy RSP bez pomoci'!U10</f>
        <v>21666.666666666668</v>
      </c>
      <c r="M71" s="223">
        <f>'Odpisy RSP bez pomoci'!W10</f>
        <v>19166.666666666668</v>
      </c>
      <c r="N71" s="223">
        <f>'Odpisy RSP bez pomoci'!Y10</f>
        <v>12500</v>
      </c>
      <c r="O71" s="223">
        <f>'Odpisy RSP bez pomoci'!AA10</f>
        <v>15000</v>
      </c>
      <c r="P71" s="223">
        <f>'Odpisy RSP bez pomoci'!AC10</f>
        <v>18333.333333333336</v>
      </c>
      <c r="Q71" s="223">
        <f>'Odpisy RSP bez pomoci'!AE10</f>
        <v>21666.666666666668</v>
      </c>
      <c r="R71" s="223">
        <f>'Odpisy RSP bez pomoci'!AG10</f>
        <v>21666.666666666668</v>
      </c>
      <c r="S71" s="223">
        <f>'Odpisy RSP bez pomoci'!AI10</f>
        <v>21666.666666666668</v>
      </c>
      <c r="T71" s="223">
        <f>'Odpisy RSP bez pomoci'!AK10</f>
        <v>21666.666666666668</v>
      </c>
      <c r="U71" s="223">
        <f>'Odpisy RSP bez pomoci'!AM10</f>
        <v>21666.666666666668</v>
      </c>
      <c r="V71" s="223">
        <f>'Odpisy RSP bez pomoci'!AO10</f>
        <v>21666.666666666668</v>
      </c>
      <c r="W71" s="223">
        <f>'Odpisy RSP bez pomoci'!AQ10</f>
        <v>21666.666666666668</v>
      </c>
      <c r="X71" s="223">
        <f>'Odpisy RSP bez pomoci'!AS10</f>
        <v>21666.666666666668</v>
      </c>
      <c r="Y71" s="223">
        <f>'Odpisy RSP bez pomoci'!AU10</f>
        <v>21666.666666666668</v>
      </c>
      <c r="Z71" s="223">
        <f>'Odpisy RSP bez pomoci'!AW10</f>
        <v>21666.666666666668</v>
      </c>
      <c r="AA71" s="223">
        <f>'Odpisy RSP bez pomoci'!AY10</f>
        <v>21666.666666666668</v>
      </c>
      <c r="AB71" s="223">
        <f>'Odpisy RSP bez pomoci'!BA10</f>
        <v>21666.666666666668</v>
      </c>
      <c r="AC71" s="223">
        <f>'Odpisy RSP bez pomoci'!BC10</f>
        <v>21666.666666666668</v>
      </c>
      <c r="AD71" s="223">
        <f>'Odpisy RSP bez pomoci'!BE10</f>
        <v>21666.666666666668</v>
      </c>
      <c r="AE71" s="223">
        <f>'Odpisy RSP bez pomoci'!BI10</f>
        <v>21666.666666666668</v>
      </c>
      <c r="AF71" s="223">
        <f>'Odpisy RSP bez pomoci'!BI10</f>
        <v>21666.666666666668</v>
      </c>
      <c r="AG71" s="223">
        <f>'Odpisy RSP bez pomoci'!BK10</f>
        <v>21666.666666666668</v>
      </c>
      <c r="AH71" s="223">
        <f>'Odpisy RSP bez pomoci'!BM10</f>
        <v>21666.666666666668</v>
      </c>
      <c r="AI71" s="223">
        <f>'Odpisy RSP bez pomoci'!BO10</f>
        <v>21666.666666666668</v>
      </c>
      <c r="AJ71" s="223">
        <f>'Odpisy RSP bez pomoci'!BQ10</f>
        <v>21666.666666666668</v>
      </c>
      <c r="AK71" s="223">
        <f>'Odpisy RSP bez pomoci'!BS10</f>
        <v>21666.666666666668</v>
      </c>
      <c r="AL71" s="223">
        <f>'Odpisy RSP bez pomoci'!BU10</f>
        <v>21666.666666666668</v>
      </c>
      <c r="AM71" s="223">
        <f>'Odpisy RSP bez pomoci'!BW10</f>
        <v>15000</v>
      </c>
      <c r="AN71" s="223">
        <f>'Odpisy RSP bez pomoci'!BY10</f>
        <v>8333.3333333333321</v>
      </c>
      <c r="AO71" s="223">
        <f>'Odpisy RSP bez pomoci'!CA10</f>
        <v>5000</v>
      </c>
      <c r="AP71" s="223">
        <f>'Odpisy RSP bez pomoci'!CC10</f>
        <v>5000</v>
      </c>
      <c r="AQ71" s="376"/>
    </row>
    <row r="72" spans="1:43" x14ac:dyDescent="0.25">
      <c r="A72" s="387">
        <v>26</v>
      </c>
      <c r="B72" s="221" t="s">
        <v>60</v>
      </c>
      <c r="C72" s="222">
        <f>C69-C70-C71</f>
        <v>1638.4348382533462</v>
      </c>
      <c r="D72" s="222">
        <f t="shared" ref="D72:AP72" si="17">D69-D70-D71</f>
        <v>326.54925323475254</v>
      </c>
      <c r="E72" s="222">
        <f t="shared" si="17"/>
        <v>926.92311769799198</v>
      </c>
      <c r="F72" s="222">
        <f t="shared" si="17"/>
        <v>1532.1798987979528</v>
      </c>
      <c r="G72" s="222">
        <f t="shared" si="17"/>
        <v>892.03199675782162</v>
      </c>
      <c r="H72" s="222">
        <f t="shared" si="17"/>
        <v>-5160.5082627699303</v>
      </c>
      <c r="I72" s="222">
        <f t="shared" si="17"/>
        <v>7124.2017175690344</v>
      </c>
      <c r="J72" s="222">
        <f t="shared" si="17"/>
        <v>4412.4315335003666</v>
      </c>
      <c r="K72" s="222">
        <f t="shared" si="17"/>
        <v>7363.2563169792884</v>
      </c>
      <c r="L72" s="222">
        <f t="shared" si="17"/>
        <v>8024.2327764620895</v>
      </c>
      <c r="M72" s="222">
        <f t="shared" si="17"/>
        <v>11179.092748714571</v>
      </c>
      <c r="N72" s="222">
        <f t="shared" si="17"/>
        <v>18496.755263509345</v>
      </c>
      <c r="O72" s="222">
        <f t="shared" si="17"/>
        <v>16639.388360870711</v>
      </c>
      <c r="P72" s="222">
        <f t="shared" si="17"/>
        <v>13956.575831525821</v>
      </c>
      <c r="Q72" s="222">
        <f t="shared" si="17"/>
        <v>11285.262023065665</v>
      </c>
      <c r="R72" s="222">
        <f t="shared" si="17"/>
        <v>11958.997245947936</v>
      </c>
      <c r="S72" s="222">
        <f t="shared" si="17"/>
        <v>12644.614066452243</v>
      </c>
      <c r="T72" s="222">
        <f t="shared" si="17"/>
        <v>13342.277254617005</v>
      </c>
      <c r="U72" s="222">
        <f t="shared" si="17"/>
        <v>14051.55005964365</v>
      </c>
      <c r="V72" s="222">
        <f t="shared" si="17"/>
        <v>14761.395545761643</v>
      </c>
      <c r="W72" s="222">
        <f t="shared" si="17"/>
        <v>15489.965849004733</v>
      </c>
      <c r="X72" s="222">
        <f t="shared" si="17"/>
        <v>16233.098635203107</v>
      </c>
      <c r="Y72" s="222">
        <f t="shared" si="17"/>
        <v>16991.093943278789</v>
      </c>
      <c r="Z72" s="222">
        <f t="shared" si="17"/>
        <v>17764.249155508256</v>
      </c>
      <c r="AA72" s="222">
        <f t="shared" si="17"/>
        <v>18552.867471952242</v>
      </c>
      <c r="AB72" s="222">
        <f t="shared" si="17"/>
        <v>19357.258154724626</v>
      </c>
      <c r="AC72" s="222">
        <f t="shared" si="17"/>
        <v>20177.736651152449</v>
      </c>
      <c r="AD72" s="222">
        <f t="shared" si="17"/>
        <v>21014.624717508839</v>
      </c>
      <c r="AE72" s="222">
        <f t="shared" si="17"/>
        <v>21868.250545192324</v>
      </c>
      <c r="AF72" s="222">
        <f t="shared" si="17"/>
        <v>22738.948889429495</v>
      </c>
      <c r="AG72" s="222">
        <f t="shared" si="17"/>
        <v>23627.061200551387</v>
      </c>
      <c r="AH72" s="222">
        <f t="shared" si="17"/>
        <v>24532.935757895775</v>
      </c>
      <c r="AI72" s="222">
        <f t="shared" si="17"/>
        <v>25456.927806387062</v>
      </c>
      <c r="AJ72" s="222">
        <f t="shared" si="17"/>
        <v>26399.399695848104</v>
      </c>
      <c r="AK72" s="222">
        <f t="shared" si="17"/>
        <v>27360.721023098351</v>
      </c>
      <c r="AL72" s="222">
        <f t="shared" si="17"/>
        <v>28341.268776893576</v>
      </c>
      <c r="AM72" s="222">
        <f t="shared" si="17"/>
        <v>36008.094152431528</v>
      </c>
      <c r="AN72" s="222">
        <f t="shared" si="17"/>
        <v>43694.922702146825</v>
      </c>
      <c r="AO72" s="222">
        <f t="shared" si="17"/>
        <v>48068.821156189719</v>
      </c>
      <c r="AP72" s="222">
        <f t="shared" si="17"/>
        <v>49130.197579313477</v>
      </c>
      <c r="AQ72" s="376"/>
    </row>
    <row r="73" spans="1:43" x14ac:dyDescent="0.25">
      <c r="A73" s="388">
        <v>27</v>
      </c>
      <c r="B73" s="224" t="s">
        <v>40</v>
      </c>
      <c r="C73" s="225">
        <f>IF(C72&gt;=0,C72*$C$7,0)</f>
        <v>344.07131603320272</v>
      </c>
      <c r="D73" s="225">
        <f>IF((D74-SUM(C$75:$D75))&gt;=0,(D74-SUM(C$75:$D75)),0)</f>
        <v>68.575343179298031</v>
      </c>
      <c r="E73" s="225">
        <f>IF((E74-SUM($D$75:D75))&gt;=0,(E74-SUM($D$75:D75)),0)</f>
        <v>194.65385471657831</v>
      </c>
      <c r="F73" s="225">
        <f>IF((F74-SUM($D$75:E75))&gt;=0,(F74-SUM($D$75:E75)),0)</f>
        <v>321.75777874757006</v>
      </c>
      <c r="G73" s="225">
        <f>IF((G74-SUM($D$75:F75))&gt;=0,(G74-SUM($D$75:F75)),0)</f>
        <v>187.32671931914254</v>
      </c>
      <c r="H73" s="225">
        <f>IF((H74-SUM(D75:G75))&gt;=0,(H74-SUM(D75:G75)),0)</f>
        <v>0</v>
      </c>
      <c r="I73" s="225">
        <f t="shared" ref="I73:AP73" si="18">IF((I74-SUM(E75:H75))&gt;=0,(I74-SUM(E75:H75)),0)</f>
        <v>1496.0823606894971</v>
      </c>
      <c r="J73" s="225">
        <f t="shared" si="18"/>
        <v>0</v>
      </c>
      <c r="K73" s="225">
        <f t="shared" si="18"/>
        <v>256.15676087316797</v>
      </c>
      <c r="L73" s="225">
        <f t="shared" si="18"/>
        <v>394.96181736455605</v>
      </c>
      <c r="M73" s="225">
        <f t="shared" si="18"/>
        <v>1057.4824115375773</v>
      </c>
      <c r="N73" s="225">
        <f t="shared" si="18"/>
        <v>3884.3186053369623</v>
      </c>
      <c r="O73" s="225">
        <f t="shared" si="18"/>
        <v>3494.2715557828492</v>
      </c>
      <c r="P73" s="225">
        <f t="shared" si="18"/>
        <v>2930.8809246204223</v>
      </c>
      <c r="Q73" s="225">
        <f t="shared" si="18"/>
        <v>2369.9050248437893</v>
      </c>
      <c r="R73" s="225">
        <f t="shared" si="18"/>
        <v>2511.3894216490667</v>
      </c>
      <c r="S73" s="225">
        <f t="shared" si="18"/>
        <v>2655.3689539549709</v>
      </c>
      <c r="T73" s="225">
        <f t="shared" si="18"/>
        <v>2801.8782234695709</v>
      </c>
      <c r="U73" s="225">
        <f t="shared" si="18"/>
        <v>2950.8255125251667</v>
      </c>
      <c r="V73" s="225">
        <f t="shared" si="18"/>
        <v>3099.8930646099448</v>
      </c>
      <c r="W73" s="225">
        <f t="shared" si="18"/>
        <v>3252.8928282909937</v>
      </c>
      <c r="X73" s="225">
        <f t="shared" si="18"/>
        <v>3408.9507133926522</v>
      </c>
      <c r="Y73" s="225">
        <f t="shared" si="18"/>
        <v>3568.1297280885456</v>
      </c>
      <c r="Z73" s="225">
        <f t="shared" si="18"/>
        <v>3730.4923226567334</v>
      </c>
      <c r="AA73" s="225">
        <f t="shared" si="18"/>
        <v>3896.1021691099709</v>
      </c>
      <c r="AB73" s="225">
        <f t="shared" si="18"/>
        <v>4065.0242124921715</v>
      </c>
      <c r="AC73" s="225">
        <f t="shared" si="18"/>
        <v>4237.3246967420137</v>
      </c>
      <c r="AD73" s="225">
        <f t="shared" si="18"/>
        <v>4413.0711906768565</v>
      </c>
      <c r="AE73" s="225">
        <f t="shared" si="18"/>
        <v>4592.3326144903876</v>
      </c>
      <c r="AF73" s="225">
        <f t="shared" si="18"/>
        <v>4775.1792667801938</v>
      </c>
      <c r="AG73" s="225">
        <f t="shared" si="18"/>
        <v>4961.6828521157913</v>
      </c>
      <c r="AH73" s="225">
        <f t="shared" si="18"/>
        <v>5151.9165091581126</v>
      </c>
      <c r="AI73" s="225">
        <f t="shared" si="18"/>
        <v>5345.9548393412833</v>
      </c>
      <c r="AJ73" s="225">
        <f t="shared" si="18"/>
        <v>5543.8739361281014</v>
      </c>
      <c r="AK73" s="225">
        <f t="shared" si="18"/>
        <v>5745.7514148506534</v>
      </c>
      <c r="AL73" s="225">
        <f t="shared" si="18"/>
        <v>5951.6664431476511</v>
      </c>
      <c r="AM73" s="225">
        <f t="shared" si="18"/>
        <v>7561.6997720106201</v>
      </c>
      <c r="AN73" s="225">
        <f t="shared" si="18"/>
        <v>9175.9337674508333</v>
      </c>
      <c r="AO73" s="225">
        <f t="shared" si="18"/>
        <v>10094.45244279984</v>
      </c>
      <c r="AP73" s="225">
        <f t="shared" si="18"/>
        <v>10317.34149165583</v>
      </c>
      <c r="AQ73" s="376"/>
    </row>
    <row r="74" spans="1:43" hidden="1" x14ac:dyDescent="0.25">
      <c r="A74" s="387"/>
      <c r="B74" s="226"/>
      <c r="C74" s="227">
        <f>IF(C72&gt;=0,C72*$C$7,0)</f>
        <v>344.07131603320272</v>
      </c>
      <c r="D74" s="227">
        <f t="shared" ref="D74:AP74" si="19">IF(D72&gt;=0,D72*$C$7,0)</f>
        <v>68.575343179298031</v>
      </c>
      <c r="E74" s="227">
        <f t="shared" si="19"/>
        <v>194.65385471657831</v>
      </c>
      <c r="F74" s="227">
        <f t="shared" si="19"/>
        <v>321.75777874757006</v>
      </c>
      <c r="G74" s="227">
        <f t="shared" si="19"/>
        <v>187.32671931914254</v>
      </c>
      <c r="H74" s="227">
        <f t="shared" si="19"/>
        <v>0</v>
      </c>
      <c r="I74" s="227">
        <f t="shared" si="19"/>
        <v>1496.0823606894971</v>
      </c>
      <c r="J74" s="227">
        <f t="shared" si="19"/>
        <v>926.61062203507697</v>
      </c>
      <c r="K74" s="227">
        <f t="shared" si="19"/>
        <v>1546.2838265656505</v>
      </c>
      <c r="L74" s="227">
        <f t="shared" si="19"/>
        <v>1685.0888830570386</v>
      </c>
      <c r="M74" s="227">
        <f t="shared" si="19"/>
        <v>2347.6094772300598</v>
      </c>
      <c r="N74" s="227">
        <f t="shared" si="19"/>
        <v>3884.3186053369623</v>
      </c>
      <c r="O74" s="227">
        <f t="shared" si="19"/>
        <v>3494.2715557828492</v>
      </c>
      <c r="P74" s="227">
        <f t="shared" si="19"/>
        <v>2930.8809246204223</v>
      </c>
      <c r="Q74" s="227">
        <f t="shared" si="19"/>
        <v>2369.9050248437893</v>
      </c>
      <c r="R74" s="227">
        <f t="shared" si="19"/>
        <v>2511.3894216490667</v>
      </c>
      <c r="S74" s="227">
        <f t="shared" si="19"/>
        <v>2655.3689539549709</v>
      </c>
      <c r="T74" s="227">
        <f t="shared" si="19"/>
        <v>2801.8782234695709</v>
      </c>
      <c r="U74" s="227">
        <f t="shared" si="19"/>
        <v>2950.8255125251667</v>
      </c>
      <c r="V74" s="227">
        <f t="shared" si="19"/>
        <v>3099.8930646099448</v>
      </c>
      <c r="W74" s="227">
        <f t="shared" si="19"/>
        <v>3252.8928282909937</v>
      </c>
      <c r="X74" s="227">
        <f t="shared" si="19"/>
        <v>3408.9507133926522</v>
      </c>
      <c r="Y74" s="227">
        <f t="shared" si="19"/>
        <v>3568.1297280885456</v>
      </c>
      <c r="Z74" s="227">
        <f t="shared" si="19"/>
        <v>3730.4923226567334</v>
      </c>
      <c r="AA74" s="227">
        <f t="shared" si="19"/>
        <v>3896.1021691099709</v>
      </c>
      <c r="AB74" s="227">
        <f t="shared" si="19"/>
        <v>4065.0242124921715</v>
      </c>
      <c r="AC74" s="227">
        <f t="shared" si="19"/>
        <v>4237.3246967420137</v>
      </c>
      <c r="AD74" s="227">
        <f t="shared" si="19"/>
        <v>4413.0711906768565</v>
      </c>
      <c r="AE74" s="227">
        <f t="shared" si="19"/>
        <v>4592.3326144903876</v>
      </c>
      <c r="AF74" s="227">
        <f t="shared" si="19"/>
        <v>4775.1792667801938</v>
      </c>
      <c r="AG74" s="227">
        <f t="shared" si="19"/>
        <v>4961.6828521157913</v>
      </c>
      <c r="AH74" s="227">
        <f t="shared" si="19"/>
        <v>5151.9165091581126</v>
      </c>
      <c r="AI74" s="227">
        <f t="shared" si="19"/>
        <v>5345.9548393412833</v>
      </c>
      <c r="AJ74" s="227">
        <f t="shared" si="19"/>
        <v>5543.8739361281014</v>
      </c>
      <c r="AK74" s="227">
        <f t="shared" si="19"/>
        <v>5745.7514148506534</v>
      </c>
      <c r="AL74" s="227">
        <f t="shared" si="19"/>
        <v>5951.6664431476511</v>
      </c>
      <c r="AM74" s="227">
        <f t="shared" si="19"/>
        <v>7561.6997720106201</v>
      </c>
      <c r="AN74" s="227">
        <f t="shared" si="19"/>
        <v>9175.9337674508333</v>
      </c>
      <c r="AO74" s="227">
        <f t="shared" si="19"/>
        <v>10094.45244279984</v>
      </c>
      <c r="AP74" s="227">
        <f t="shared" si="19"/>
        <v>10317.34149165583</v>
      </c>
      <c r="AQ74" s="376"/>
    </row>
    <row r="75" spans="1:43" hidden="1" x14ac:dyDescent="0.25">
      <c r="A75" s="387"/>
      <c r="B75" s="226"/>
      <c r="C75" s="227"/>
      <c r="D75" s="227">
        <f>IF(C72&lt;0,-C72/4,0)</f>
        <v>0</v>
      </c>
      <c r="E75" s="227">
        <f t="shared" ref="E75:AP75" si="20">IF(D72&lt;0,-D72/4,0)</f>
        <v>0</v>
      </c>
      <c r="F75" s="227">
        <f t="shared" si="20"/>
        <v>0</v>
      </c>
      <c r="G75" s="227">
        <f t="shared" si="20"/>
        <v>0</v>
      </c>
      <c r="H75" s="227">
        <f t="shared" si="20"/>
        <v>0</v>
      </c>
      <c r="I75" s="227">
        <f t="shared" si="20"/>
        <v>1290.1270656924826</v>
      </c>
      <c r="J75" s="227">
        <f t="shared" si="20"/>
        <v>0</v>
      </c>
      <c r="K75" s="227">
        <f t="shared" si="20"/>
        <v>0</v>
      </c>
      <c r="L75" s="227">
        <f t="shared" si="20"/>
        <v>0</v>
      </c>
      <c r="M75" s="227">
        <f t="shared" si="20"/>
        <v>0</v>
      </c>
      <c r="N75" s="227">
        <f t="shared" si="20"/>
        <v>0</v>
      </c>
      <c r="O75" s="227">
        <f t="shared" si="20"/>
        <v>0</v>
      </c>
      <c r="P75" s="227">
        <f t="shared" si="20"/>
        <v>0</v>
      </c>
      <c r="Q75" s="227">
        <f t="shared" si="20"/>
        <v>0</v>
      </c>
      <c r="R75" s="227">
        <f t="shared" si="20"/>
        <v>0</v>
      </c>
      <c r="S75" s="227">
        <f t="shared" si="20"/>
        <v>0</v>
      </c>
      <c r="T75" s="227">
        <f t="shared" si="20"/>
        <v>0</v>
      </c>
      <c r="U75" s="227">
        <f t="shared" si="20"/>
        <v>0</v>
      </c>
      <c r="V75" s="227">
        <f t="shared" si="20"/>
        <v>0</v>
      </c>
      <c r="W75" s="227">
        <f t="shared" si="20"/>
        <v>0</v>
      </c>
      <c r="X75" s="227">
        <f t="shared" si="20"/>
        <v>0</v>
      </c>
      <c r="Y75" s="227">
        <f t="shared" si="20"/>
        <v>0</v>
      </c>
      <c r="Z75" s="227">
        <f t="shared" si="20"/>
        <v>0</v>
      </c>
      <c r="AA75" s="227">
        <f t="shared" si="20"/>
        <v>0</v>
      </c>
      <c r="AB75" s="227">
        <f t="shared" si="20"/>
        <v>0</v>
      </c>
      <c r="AC75" s="227">
        <f t="shared" si="20"/>
        <v>0</v>
      </c>
      <c r="AD75" s="227">
        <f t="shared" si="20"/>
        <v>0</v>
      </c>
      <c r="AE75" s="227">
        <f t="shared" si="20"/>
        <v>0</v>
      </c>
      <c r="AF75" s="227">
        <f t="shared" si="20"/>
        <v>0</v>
      </c>
      <c r="AG75" s="227">
        <f t="shared" si="20"/>
        <v>0</v>
      </c>
      <c r="AH75" s="227">
        <f t="shared" si="20"/>
        <v>0</v>
      </c>
      <c r="AI75" s="227">
        <f t="shared" si="20"/>
        <v>0</v>
      </c>
      <c r="AJ75" s="227">
        <f t="shared" si="20"/>
        <v>0</v>
      </c>
      <c r="AK75" s="227">
        <f t="shared" si="20"/>
        <v>0</v>
      </c>
      <c r="AL75" s="227">
        <f t="shared" si="20"/>
        <v>0</v>
      </c>
      <c r="AM75" s="227">
        <f t="shared" si="20"/>
        <v>0</v>
      </c>
      <c r="AN75" s="227">
        <f t="shared" si="20"/>
        <v>0</v>
      </c>
      <c r="AO75" s="227">
        <f t="shared" si="20"/>
        <v>0</v>
      </c>
      <c r="AP75" s="227">
        <f t="shared" si="20"/>
        <v>0</v>
      </c>
      <c r="AQ75" s="376"/>
    </row>
    <row r="76" spans="1:43" x14ac:dyDescent="0.25">
      <c r="A76" s="389"/>
      <c r="B76" s="236" t="s">
        <v>149</v>
      </c>
      <c r="C76" s="237">
        <f>-C73</f>
        <v>-344.07131603320272</v>
      </c>
      <c r="D76" s="237">
        <f t="shared" ref="D76:AP76" si="21">-D73</f>
        <v>-68.575343179298031</v>
      </c>
      <c r="E76" s="237">
        <f t="shared" si="21"/>
        <v>-194.65385471657831</v>
      </c>
      <c r="F76" s="237">
        <f t="shared" si="21"/>
        <v>-321.75777874757006</v>
      </c>
      <c r="G76" s="237">
        <f t="shared" si="21"/>
        <v>-187.32671931914254</v>
      </c>
      <c r="H76" s="237">
        <f t="shared" si="21"/>
        <v>0</v>
      </c>
      <c r="I76" s="237">
        <f t="shared" si="21"/>
        <v>-1496.0823606894971</v>
      </c>
      <c r="J76" s="237">
        <f t="shared" si="21"/>
        <v>0</v>
      </c>
      <c r="K76" s="237">
        <f t="shared" si="21"/>
        <v>-256.15676087316797</v>
      </c>
      <c r="L76" s="237">
        <f t="shared" si="21"/>
        <v>-394.96181736455605</v>
      </c>
      <c r="M76" s="237">
        <f t="shared" si="21"/>
        <v>-1057.4824115375773</v>
      </c>
      <c r="N76" s="237">
        <f t="shared" si="21"/>
        <v>-3884.3186053369623</v>
      </c>
      <c r="O76" s="237">
        <f t="shared" si="21"/>
        <v>-3494.2715557828492</v>
      </c>
      <c r="P76" s="237">
        <f t="shared" si="21"/>
        <v>-2930.8809246204223</v>
      </c>
      <c r="Q76" s="237">
        <f t="shared" si="21"/>
        <v>-2369.9050248437893</v>
      </c>
      <c r="R76" s="237">
        <f t="shared" si="21"/>
        <v>-2511.3894216490667</v>
      </c>
      <c r="S76" s="237">
        <f t="shared" si="21"/>
        <v>-2655.3689539549709</v>
      </c>
      <c r="T76" s="237">
        <f t="shared" si="21"/>
        <v>-2801.8782234695709</v>
      </c>
      <c r="U76" s="237">
        <f t="shared" si="21"/>
        <v>-2950.8255125251667</v>
      </c>
      <c r="V76" s="237">
        <f t="shared" si="21"/>
        <v>-3099.8930646099448</v>
      </c>
      <c r="W76" s="237">
        <f t="shared" si="21"/>
        <v>-3252.8928282909937</v>
      </c>
      <c r="X76" s="237">
        <f t="shared" si="21"/>
        <v>-3408.9507133926522</v>
      </c>
      <c r="Y76" s="237">
        <f t="shared" si="21"/>
        <v>-3568.1297280885456</v>
      </c>
      <c r="Z76" s="237">
        <f t="shared" si="21"/>
        <v>-3730.4923226567334</v>
      </c>
      <c r="AA76" s="237">
        <f t="shared" si="21"/>
        <v>-3896.1021691099709</v>
      </c>
      <c r="AB76" s="237">
        <f t="shared" si="21"/>
        <v>-4065.0242124921715</v>
      </c>
      <c r="AC76" s="237">
        <f t="shared" si="21"/>
        <v>-4237.3246967420137</v>
      </c>
      <c r="AD76" s="237">
        <f t="shared" si="21"/>
        <v>-4413.0711906768565</v>
      </c>
      <c r="AE76" s="237">
        <f t="shared" si="21"/>
        <v>-4592.3326144903876</v>
      </c>
      <c r="AF76" s="237">
        <f t="shared" si="21"/>
        <v>-4775.1792667801938</v>
      </c>
      <c r="AG76" s="237">
        <f t="shared" si="21"/>
        <v>-4961.6828521157913</v>
      </c>
      <c r="AH76" s="237">
        <f t="shared" si="21"/>
        <v>-5151.9165091581126</v>
      </c>
      <c r="AI76" s="237">
        <f t="shared" si="21"/>
        <v>-5345.9548393412833</v>
      </c>
      <c r="AJ76" s="237">
        <f t="shared" si="21"/>
        <v>-5543.8739361281014</v>
      </c>
      <c r="AK76" s="237">
        <f t="shared" si="21"/>
        <v>-5745.7514148506534</v>
      </c>
      <c r="AL76" s="237">
        <f t="shared" si="21"/>
        <v>-5951.6664431476511</v>
      </c>
      <c r="AM76" s="237">
        <f t="shared" si="21"/>
        <v>-7561.6997720106201</v>
      </c>
      <c r="AN76" s="237">
        <f t="shared" si="21"/>
        <v>-9175.9337674508333</v>
      </c>
      <c r="AO76" s="237">
        <f t="shared" si="21"/>
        <v>-10094.45244279984</v>
      </c>
      <c r="AP76" s="237">
        <f t="shared" si="21"/>
        <v>-10317.34149165583</v>
      </c>
      <c r="AQ76" s="376"/>
    </row>
    <row r="77" spans="1:43" x14ac:dyDescent="0.25">
      <c r="A77" s="387"/>
      <c r="B77" s="226" t="s">
        <v>58</v>
      </c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376"/>
    </row>
    <row r="78" spans="1:43" x14ac:dyDescent="0.25">
      <c r="A78" s="387"/>
      <c r="B78" s="226" t="s">
        <v>59</v>
      </c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376"/>
    </row>
    <row r="79" spans="1:43" x14ac:dyDescent="0.25">
      <c r="A79" s="386"/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376"/>
    </row>
    <row r="80" spans="1:43" x14ac:dyDescent="0.25">
      <c r="A80" s="386"/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376"/>
    </row>
    <row r="81" spans="1:43" ht="15.75" thickBot="1" x14ac:dyDescent="0.3">
      <c r="A81" s="386"/>
      <c r="B81" s="211" t="s">
        <v>41</v>
      </c>
      <c r="C81" s="211">
        <f>$C$6</f>
        <v>2020</v>
      </c>
      <c r="D81" s="211">
        <f>C81+1</f>
        <v>2021</v>
      </c>
      <c r="E81" s="211">
        <f t="shared" ref="E81:AP81" si="22">D81+1</f>
        <v>2022</v>
      </c>
      <c r="F81" s="211">
        <f t="shared" si="22"/>
        <v>2023</v>
      </c>
      <c r="G81" s="211">
        <f t="shared" si="22"/>
        <v>2024</v>
      </c>
      <c r="H81" s="211">
        <f t="shared" si="22"/>
        <v>2025</v>
      </c>
      <c r="I81" s="211">
        <f t="shared" si="22"/>
        <v>2026</v>
      </c>
      <c r="J81" s="211">
        <f t="shared" si="22"/>
        <v>2027</v>
      </c>
      <c r="K81" s="211">
        <f t="shared" si="22"/>
        <v>2028</v>
      </c>
      <c r="L81" s="211">
        <f t="shared" si="22"/>
        <v>2029</v>
      </c>
      <c r="M81" s="211">
        <f t="shared" si="22"/>
        <v>2030</v>
      </c>
      <c r="N81" s="211">
        <f t="shared" si="22"/>
        <v>2031</v>
      </c>
      <c r="O81" s="211">
        <f t="shared" si="22"/>
        <v>2032</v>
      </c>
      <c r="P81" s="211">
        <f t="shared" si="22"/>
        <v>2033</v>
      </c>
      <c r="Q81" s="211">
        <f t="shared" si="22"/>
        <v>2034</v>
      </c>
      <c r="R81" s="211">
        <f t="shared" si="22"/>
        <v>2035</v>
      </c>
      <c r="S81" s="211">
        <f t="shared" si="22"/>
        <v>2036</v>
      </c>
      <c r="T81" s="211">
        <f t="shared" si="22"/>
        <v>2037</v>
      </c>
      <c r="U81" s="211">
        <f t="shared" si="22"/>
        <v>2038</v>
      </c>
      <c r="V81" s="211">
        <f t="shared" si="22"/>
        <v>2039</v>
      </c>
      <c r="W81" s="211">
        <f t="shared" si="22"/>
        <v>2040</v>
      </c>
      <c r="X81" s="211">
        <f t="shared" si="22"/>
        <v>2041</v>
      </c>
      <c r="Y81" s="211">
        <f t="shared" si="22"/>
        <v>2042</v>
      </c>
      <c r="Z81" s="211">
        <f t="shared" si="22"/>
        <v>2043</v>
      </c>
      <c r="AA81" s="211">
        <f t="shared" si="22"/>
        <v>2044</v>
      </c>
      <c r="AB81" s="211">
        <f t="shared" si="22"/>
        <v>2045</v>
      </c>
      <c r="AC81" s="211">
        <f t="shared" si="22"/>
        <v>2046</v>
      </c>
      <c r="AD81" s="211">
        <f t="shared" si="22"/>
        <v>2047</v>
      </c>
      <c r="AE81" s="211">
        <f t="shared" si="22"/>
        <v>2048</v>
      </c>
      <c r="AF81" s="211">
        <f t="shared" si="22"/>
        <v>2049</v>
      </c>
      <c r="AG81" s="211">
        <f t="shared" si="22"/>
        <v>2050</v>
      </c>
      <c r="AH81" s="211">
        <f t="shared" si="22"/>
        <v>2051</v>
      </c>
      <c r="AI81" s="211">
        <f t="shared" si="22"/>
        <v>2052</v>
      </c>
      <c r="AJ81" s="211">
        <f t="shared" si="22"/>
        <v>2053</v>
      </c>
      <c r="AK81" s="211">
        <f t="shared" si="22"/>
        <v>2054</v>
      </c>
      <c r="AL81" s="211">
        <f t="shared" si="22"/>
        <v>2055</v>
      </c>
      <c r="AM81" s="211">
        <f t="shared" si="22"/>
        <v>2056</v>
      </c>
      <c r="AN81" s="211">
        <f t="shared" si="22"/>
        <v>2057</v>
      </c>
      <c r="AO81" s="211">
        <f t="shared" si="22"/>
        <v>2058</v>
      </c>
      <c r="AP81" s="211">
        <f t="shared" si="22"/>
        <v>2059</v>
      </c>
      <c r="AQ81" s="376"/>
    </row>
    <row r="82" spans="1:43" x14ac:dyDescent="0.25">
      <c r="A82" s="308"/>
      <c r="B82" s="1" t="s">
        <v>42</v>
      </c>
      <c r="C82" s="2">
        <v>1</v>
      </c>
      <c r="D82" s="2">
        <v>2</v>
      </c>
      <c r="E82" s="2">
        <v>3</v>
      </c>
      <c r="F82" s="2">
        <v>4</v>
      </c>
      <c r="G82" s="2">
        <v>5</v>
      </c>
      <c r="H82" s="2">
        <v>6</v>
      </c>
      <c r="I82" s="2">
        <v>7</v>
      </c>
      <c r="J82" s="2">
        <v>8</v>
      </c>
      <c r="K82" s="2">
        <v>9</v>
      </c>
      <c r="L82" s="2">
        <v>10</v>
      </c>
      <c r="M82" s="2">
        <v>11</v>
      </c>
      <c r="N82" s="2">
        <v>12</v>
      </c>
      <c r="O82" s="2">
        <v>13</v>
      </c>
      <c r="P82" s="2">
        <v>14</v>
      </c>
      <c r="Q82" s="2">
        <v>15</v>
      </c>
      <c r="R82" s="2">
        <v>16</v>
      </c>
      <c r="S82" s="2">
        <v>17</v>
      </c>
      <c r="T82" s="2">
        <v>18</v>
      </c>
      <c r="U82" s="2">
        <v>19</v>
      </c>
      <c r="V82" s="2">
        <v>20</v>
      </c>
      <c r="W82" s="2">
        <v>21</v>
      </c>
      <c r="X82" s="2">
        <v>22</v>
      </c>
      <c r="Y82" s="2">
        <v>23</v>
      </c>
      <c r="Z82" s="2">
        <v>24</v>
      </c>
      <c r="AA82" s="2">
        <v>25</v>
      </c>
      <c r="AB82" s="2">
        <v>26</v>
      </c>
      <c r="AC82" s="2">
        <v>27</v>
      </c>
      <c r="AD82" s="2">
        <v>28</v>
      </c>
      <c r="AE82" s="2">
        <v>29</v>
      </c>
      <c r="AF82" s="2">
        <v>30</v>
      </c>
      <c r="AG82" s="2">
        <v>31</v>
      </c>
      <c r="AH82" s="2">
        <v>32</v>
      </c>
      <c r="AI82" s="2">
        <v>33</v>
      </c>
      <c r="AJ82" s="2">
        <v>34</v>
      </c>
      <c r="AK82" s="2">
        <v>35</v>
      </c>
      <c r="AL82" s="2">
        <v>36</v>
      </c>
      <c r="AM82" s="2">
        <v>37</v>
      </c>
      <c r="AN82" s="2">
        <v>38</v>
      </c>
      <c r="AO82" s="2">
        <v>39</v>
      </c>
      <c r="AP82" s="2">
        <v>40</v>
      </c>
      <c r="AQ82" s="309" t="s">
        <v>43</v>
      </c>
    </row>
    <row r="83" spans="1:43" hidden="1" x14ac:dyDescent="0.25">
      <c r="A83" s="310"/>
      <c r="B83" s="8" t="s">
        <v>44</v>
      </c>
      <c r="C83" s="10">
        <v>1</v>
      </c>
      <c r="D83" s="10">
        <f>C83*(1+$C$8)</f>
        <v>1.04</v>
      </c>
      <c r="E83" s="10">
        <f t="shared" ref="E83:AP83" si="23">D83*(1+$C$8)</f>
        <v>1.0816000000000001</v>
      </c>
      <c r="F83" s="10">
        <f t="shared" si="23"/>
        <v>1.1248640000000001</v>
      </c>
      <c r="G83" s="10">
        <f t="shared" si="23"/>
        <v>1.1698585600000002</v>
      </c>
      <c r="H83" s="10">
        <f t="shared" si="23"/>
        <v>1.2166529024000003</v>
      </c>
      <c r="I83" s="10">
        <f t="shared" si="23"/>
        <v>1.2653190184960004</v>
      </c>
      <c r="J83" s="10">
        <f t="shared" si="23"/>
        <v>1.3159317792358405</v>
      </c>
      <c r="K83" s="10">
        <f t="shared" si="23"/>
        <v>1.3685690504052741</v>
      </c>
      <c r="L83" s="10">
        <f t="shared" si="23"/>
        <v>1.4233118124214852</v>
      </c>
      <c r="M83" s="10">
        <f t="shared" si="23"/>
        <v>1.4802442849183446</v>
      </c>
      <c r="N83" s="10">
        <f t="shared" si="23"/>
        <v>1.5394540563150785</v>
      </c>
      <c r="O83" s="10">
        <f t="shared" si="23"/>
        <v>1.6010322185676817</v>
      </c>
      <c r="P83" s="10">
        <f t="shared" si="23"/>
        <v>1.6650735073103891</v>
      </c>
      <c r="Q83" s="10">
        <f t="shared" si="23"/>
        <v>1.7316764476028046</v>
      </c>
      <c r="R83" s="10">
        <f t="shared" si="23"/>
        <v>1.8009435055069167</v>
      </c>
      <c r="S83" s="10">
        <f t="shared" si="23"/>
        <v>1.8729812457271935</v>
      </c>
      <c r="T83" s="10">
        <f t="shared" si="23"/>
        <v>1.9479004955562813</v>
      </c>
      <c r="U83" s="10">
        <f t="shared" si="23"/>
        <v>2.0258165153785326</v>
      </c>
      <c r="V83" s="10">
        <f t="shared" si="23"/>
        <v>2.1068491759936738</v>
      </c>
      <c r="W83" s="10">
        <f t="shared" si="23"/>
        <v>2.1911231430334208</v>
      </c>
      <c r="X83" s="10">
        <f t="shared" si="23"/>
        <v>2.2787680687547578</v>
      </c>
      <c r="Y83" s="10">
        <f t="shared" si="23"/>
        <v>2.369918791504948</v>
      </c>
      <c r="Z83" s="10">
        <f t="shared" si="23"/>
        <v>2.4647155431651462</v>
      </c>
      <c r="AA83" s="10">
        <f t="shared" si="23"/>
        <v>2.5633041648917523</v>
      </c>
      <c r="AB83" s="10">
        <f t="shared" si="23"/>
        <v>2.6658363314874225</v>
      </c>
      <c r="AC83" s="10">
        <f t="shared" si="23"/>
        <v>2.7724697847469195</v>
      </c>
      <c r="AD83" s="10">
        <f t="shared" si="23"/>
        <v>2.8833685761367964</v>
      </c>
      <c r="AE83" s="10">
        <f t="shared" si="23"/>
        <v>2.9987033191822685</v>
      </c>
      <c r="AF83" s="10">
        <f t="shared" si="23"/>
        <v>3.1186514519495594</v>
      </c>
      <c r="AG83" s="10">
        <f t="shared" si="23"/>
        <v>3.2433975100275418</v>
      </c>
      <c r="AH83" s="10">
        <f t="shared" si="23"/>
        <v>3.3731334104286437</v>
      </c>
      <c r="AI83" s="10">
        <f t="shared" si="23"/>
        <v>3.5080587468457893</v>
      </c>
      <c r="AJ83" s="10">
        <f t="shared" si="23"/>
        <v>3.6483810967196209</v>
      </c>
      <c r="AK83" s="10">
        <f t="shared" si="23"/>
        <v>3.7943163405884057</v>
      </c>
      <c r="AL83" s="10">
        <f t="shared" si="23"/>
        <v>3.9460889942119421</v>
      </c>
      <c r="AM83" s="10">
        <f t="shared" si="23"/>
        <v>4.1039325539804201</v>
      </c>
      <c r="AN83" s="10">
        <f t="shared" si="23"/>
        <v>4.2680898561396372</v>
      </c>
      <c r="AO83" s="10">
        <f t="shared" si="23"/>
        <v>4.438813450385223</v>
      </c>
      <c r="AP83" s="10">
        <f t="shared" si="23"/>
        <v>4.6163659884006325</v>
      </c>
      <c r="AQ83" s="311"/>
    </row>
    <row r="84" spans="1:43" hidden="1" x14ac:dyDescent="0.25">
      <c r="A84" s="310"/>
      <c r="B84" s="9" t="s">
        <v>45</v>
      </c>
      <c r="C84" s="10">
        <v>1</v>
      </c>
      <c r="D84" s="10">
        <f>C84/(1+$C$8)</f>
        <v>0.96153846153846145</v>
      </c>
      <c r="E84" s="10">
        <f t="shared" ref="E84:AP84" si="24">D84/(1+$C$8)</f>
        <v>0.92455621301775137</v>
      </c>
      <c r="F84" s="10">
        <f t="shared" si="24"/>
        <v>0.88899635867091475</v>
      </c>
      <c r="G84" s="10">
        <f t="shared" si="24"/>
        <v>0.85480419102972571</v>
      </c>
      <c r="H84" s="10">
        <f t="shared" si="24"/>
        <v>0.82192710675935166</v>
      </c>
      <c r="I84" s="10">
        <f t="shared" si="24"/>
        <v>0.79031452573014582</v>
      </c>
      <c r="J84" s="10">
        <f t="shared" si="24"/>
        <v>0.75991781320206331</v>
      </c>
      <c r="K84" s="10">
        <f t="shared" si="24"/>
        <v>0.73069020500198389</v>
      </c>
      <c r="L84" s="10">
        <f t="shared" si="24"/>
        <v>0.70258673557883067</v>
      </c>
      <c r="M84" s="10">
        <f t="shared" si="24"/>
        <v>0.67556416882579873</v>
      </c>
      <c r="N84" s="10">
        <f t="shared" si="24"/>
        <v>0.64958093156326802</v>
      </c>
      <c r="O84" s="10">
        <f t="shared" si="24"/>
        <v>0.62459704958006534</v>
      </c>
      <c r="P84" s="10">
        <f t="shared" si="24"/>
        <v>0.60057408613467822</v>
      </c>
      <c r="Q84" s="10">
        <f t="shared" si="24"/>
        <v>0.57747508282180593</v>
      </c>
      <c r="R84" s="10">
        <f t="shared" si="24"/>
        <v>0.55526450271327488</v>
      </c>
      <c r="S84" s="10">
        <f t="shared" si="24"/>
        <v>0.53390817568584126</v>
      </c>
      <c r="T84" s="10">
        <f t="shared" si="24"/>
        <v>0.51337324585177047</v>
      </c>
      <c r="U84" s="10">
        <f t="shared" si="24"/>
        <v>0.49362812101131776</v>
      </c>
      <c r="V84" s="10">
        <f t="shared" si="24"/>
        <v>0.47464242404934398</v>
      </c>
      <c r="W84" s="10">
        <f t="shared" si="24"/>
        <v>0.45638694620129228</v>
      </c>
      <c r="X84" s="10">
        <f t="shared" si="24"/>
        <v>0.4388336021166272</v>
      </c>
      <c r="Y84" s="10">
        <f t="shared" si="24"/>
        <v>0.42195538665060306</v>
      </c>
      <c r="Z84" s="10">
        <f t="shared" si="24"/>
        <v>0.40572633331788754</v>
      </c>
      <c r="AA84" s="10">
        <f t="shared" si="24"/>
        <v>0.39012147434412264</v>
      </c>
      <c r="AB84" s="10">
        <f t="shared" si="24"/>
        <v>0.37511680225396404</v>
      </c>
      <c r="AC84" s="10">
        <f t="shared" si="24"/>
        <v>0.3606892329365039</v>
      </c>
      <c r="AD84" s="10">
        <f t="shared" si="24"/>
        <v>0.34681657013125372</v>
      </c>
      <c r="AE84" s="10">
        <f t="shared" si="24"/>
        <v>0.33347747128005162</v>
      </c>
      <c r="AF84" s="10">
        <f t="shared" si="24"/>
        <v>0.32065141469235731</v>
      </c>
      <c r="AG84" s="10">
        <f t="shared" si="24"/>
        <v>0.3083186679734205</v>
      </c>
      <c r="AH84" s="10">
        <f t="shared" si="24"/>
        <v>0.29646025766675049</v>
      </c>
      <c r="AI84" s="10">
        <f t="shared" si="24"/>
        <v>0.28505794006418317</v>
      </c>
      <c r="AJ84" s="10">
        <f t="shared" si="24"/>
        <v>0.27409417313863765</v>
      </c>
      <c r="AK84" s="10">
        <f t="shared" si="24"/>
        <v>0.26355208955638237</v>
      </c>
      <c r="AL84" s="10">
        <f t="shared" si="24"/>
        <v>0.25341547072729076</v>
      </c>
      <c r="AM84" s="10">
        <f t="shared" si="24"/>
        <v>0.24366872185316418</v>
      </c>
      <c r="AN84" s="10">
        <f t="shared" si="24"/>
        <v>0.23429684793573477</v>
      </c>
      <c r="AO84" s="10">
        <f t="shared" si="24"/>
        <v>0.22528543070743728</v>
      </c>
      <c r="AP84" s="10">
        <f t="shared" si="24"/>
        <v>0.21662060644945891</v>
      </c>
      <c r="AQ84" s="312"/>
    </row>
    <row r="85" spans="1:43" hidden="1" x14ac:dyDescent="0.25">
      <c r="A85" s="131"/>
      <c r="B85" s="7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313">
        <v>0</v>
      </c>
    </row>
    <row r="86" spans="1:43" x14ac:dyDescent="0.25">
      <c r="A86" s="387">
        <v>28</v>
      </c>
      <c r="B86" s="215" t="s">
        <v>46</v>
      </c>
      <c r="C86" s="216">
        <f t="shared" ref="C86:AP86" si="25">SUM(C70,C73)</f>
        <v>121737.1913160332</v>
      </c>
      <c r="D86" s="216">
        <f t="shared" si="25"/>
        <v>127639.55774317929</v>
      </c>
      <c r="E86" s="216">
        <f t="shared" si="25"/>
        <v>130061.82900252024</v>
      </c>
      <c r="F86" s="216">
        <f t="shared" si="25"/>
        <v>132532.10066381196</v>
      </c>
      <c r="G86" s="216">
        <f t="shared" si="25"/>
        <v>134788.76759790798</v>
      </c>
      <c r="H86" s="216">
        <f t="shared" si="25"/>
        <v>137041.44373702502</v>
      </c>
      <c r="I86" s="216">
        <f t="shared" si="25"/>
        <v>141027.42816193632</v>
      </c>
      <c r="J86" s="216">
        <f t="shared" si="25"/>
        <v>142072.16154259921</v>
      </c>
      <c r="K86" s="216">
        <f t="shared" si="25"/>
        <v>145296.08273003565</v>
      </c>
      <c r="L86" s="216">
        <f t="shared" si="25"/>
        <v>148195.61904086181</v>
      </c>
      <c r="M86" s="216">
        <f t="shared" si="25"/>
        <v>151508.41217313873</v>
      </c>
      <c r="N86" s="216">
        <f t="shared" si="25"/>
        <v>157043.56391353373</v>
      </c>
      <c r="O86" s="216">
        <f t="shared" si="25"/>
        <v>159654.19992153908</v>
      </c>
      <c r="P86" s="216">
        <f t="shared" si="25"/>
        <v>162155.33063802926</v>
      </c>
      <c r="Q86" s="216">
        <f t="shared" si="25"/>
        <v>164720.47926739795</v>
      </c>
      <c r="R86" s="216">
        <f t="shared" si="25"/>
        <v>168050.87459113169</v>
      </c>
      <c r="S86" s="216">
        <f t="shared" si="25"/>
        <v>171447.81033163305</v>
      </c>
      <c r="T86" s="216">
        <f t="shared" si="25"/>
        <v>174912.60599013011</v>
      </c>
      <c r="U86" s="216">
        <f t="shared" si="25"/>
        <v>178447.08144656519</v>
      </c>
      <c r="V86" s="216">
        <f t="shared" si="25"/>
        <v>182089.12493390703</v>
      </c>
      <c r="W86" s="216">
        <f t="shared" si="25"/>
        <v>185821.90027597954</v>
      </c>
      <c r="X86" s="216">
        <f t="shared" si="25"/>
        <v>189629.33817415001</v>
      </c>
      <c r="Y86" s="216">
        <f t="shared" si="25"/>
        <v>193512.92493602278</v>
      </c>
      <c r="Z86" s="216">
        <f t="shared" si="25"/>
        <v>197474.18343471913</v>
      </c>
      <c r="AA86" s="216">
        <f t="shared" si="25"/>
        <v>201514.66710341311</v>
      </c>
      <c r="AB86" s="216">
        <f t="shared" si="25"/>
        <v>205635.96044548135</v>
      </c>
      <c r="AC86" s="216">
        <f t="shared" si="25"/>
        <v>209839.67965439105</v>
      </c>
      <c r="AD86" s="216">
        <f t="shared" si="25"/>
        <v>214127.47324747883</v>
      </c>
      <c r="AE86" s="216">
        <f t="shared" si="25"/>
        <v>218501.02271242841</v>
      </c>
      <c r="AF86" s="216">
        <f t="shared" si="25"/>
        <v>222962.04316667697</v>
      </c>
      <c r="AG86" s="216">
        <f t="shared" si="25"/>
        <v>227512.28403001052</v>
      </c>
      <c r="AH86" s="216">
        <f t="shared" si="25"/>
        <v>232153.52971061078</v>
      </c>
      <c r="AI86" s="216">
        <f t="shared" si="25"/>
        <v>236887.60030482293</v>
      </c>
      <c r="AJ86" s="216">
        <f t="shared" si="25"/>
        <v>241716.35231091941</v>
      </c>
      <c r="AK86" s="216">
        <f t="shared" si="25"/>
        <v>246641.67935713776</v>
      </c>
      <c r="AL86" s="216">
        <f t="shared" si="25"/>
        <v>251665.51294428052</v>
      </c>
      <c r="AM86" s="216">
        <f t="shared" si="25"/>
        <v>258189.82320316619</v>
      </c>
      <c r="AN86" s="216">
        <f t="shared" si="25"/>
        <v>264816.61966722948</v>
      </c>
      <c r="AO86" s="216">
        <f t="shared" si="25"/>
        <v>270847.95206057408</v>
      </c>
      <c r="AP86" s="216">
        <f t="shared" si="25"/>
        <v>276285.9111017856</v>
      </c>
      <c r="AQ86" s="390">
        <f>SUM(C86:AP86)</f>
        <v>7576158.1225841921</v>
      </c>
    </row>
    <row r="87" spans="1:43" x14ac:dyDescent="0.25">
      <c r="A87" s="387">
        <v>29</v>
      </c>
      <c r="B87" s="215" t="s">
        <v>47</v>
      </c>
      <c r="C87" s="216">
        <f>C86/C83</f>
        <v>121737.1913160332</v>
      </c>
      <c r="D87" s="216">
        <f>D86/D83</f>
        <v>122730.34398382624</v>
      </c>
      <c r="E87" s="216">
        <f t="shared" ref="E87:AP87" si="26">E86/E83</f>
        <v>120249.47208073246</v>
      </c>
      <c r="F87" s="216">
        <f t="shared" si="26"/>
        <v>117820.55489713597</v>
      </c>
      <c r="G87" s="216">
        <f t="shared" si="26"/>
        <v>115218.00344642343</v>
      </c>
      <c r="H87" s="216">
        <f t="shared" si="26"/>
        <v>112638.07735689744</v>
      </c>
      <c r="I87" s="216">
        <f t="shared" si="26"/>
        <v>111456.0250027429</v>
      </c>
      <c r="J87" s="216">
        <f t="shared" si="26"/>
        <v>107963.16631634223</v>
      </c>
      <c r="K87" s="216">
        <f t="shared" si="26"/>
        <v>106166.42447599494</v>
      </c>
      <c r="L87" s="216">
        <f t="shared" si="26"/>
        <v>104120.27620900307</v>
      </c>
      <c r="M87" s="216">
        <f t="shared" si="26"/>
        <v>102353.65453986297</v>
      </c>
      <c r="N87" s="216">
        <f t="shared" si="26"/>
        <v>102012.50454296882</v>
      </c>
      <c r="O87" s="216">
        <f t="shared" si="26"/>
        <v>99719.542224059172</v>
      </c>
      <c r="P87" s="216">
        <f t="shared" si="26"/>
        <v>97386.289509800976</v>
      </c>
      <c r="Q87" s="216">
        <f t="shared" si="26"/>
        <v>95121.972407388181</v>
      </c>
      <c r="R87" s="216">
        <f t="shared" si="26"/>
        <v>93312.685310375644</v>
      </c>
      <c r="S87" s="216">
        <f t="shared" si="26"/>
        <v>91537.387639494307</v>
      </c>
      <c r="T87" s="216">
        <f t="shared" si="26"/>
        <v>89795.452277544886</v>
      </c>
      <c r="U87" s="216">
        <f t="shared" si="26"/>
        <v>88086.497514421528</v>
      </c>
      <c r="V87" s="216">
        <f t="shared" si="26"/>
        <v>86427.223651653447</v>
      </c>
      <c r="W87" s="216">
        <f t="shared" si="26"/>
        <v>84806.689604275351</v>
      </c>
      <c r="X87" s="216">
        <f t="shared" si="26"/>
        <v>83215.725537954262</v>
      </c>
      <c r="Y87" s="216">
        <f t="shared" si="26"/>
        <v>81653.821063268595</v>
      </c>
      <c r="Z87" s="216">
        <f t="shared" si="26"/>
        <v>80120.476369912489</v>
      </c>
      <c r="AA87" s="216">
        <f t="shared" si="26"/>
        <v>78615.199032348552</v>
      </c>
      <c r="AB87" s="216">
        <f t="shared" si="26"/>
        <v>77137.503910731568</v>
      </c>
      <c r="AC87" s="216">
        <f t="shared" si="26"/>
        <v>75686.913094183968</v>
      </c>
      <c r="AD87" s="216">
        <f t="shared" si="26"/>
        <v>74262.955842562369</v>
      </c>
      <c r="AE87" s="216">
        <f t="shared" si="26"/>
        <v>72865.168526245718</v>
      </c>
      <c r="AF87" s="216">
        <f t="shared" si="26"/>
        <v>71493.094564093379</v>
      </c>
      <c r="AG87" s="216">
        <f t="shared" si="26"/>
        <v>70146.284359723315</v>
      </c>
      <c r="AH87" s="216">
        <f t="shared" si="26"/>
        <v>68824.295236253252</v>
      </c>
      <c r="AI87" s="216">
        <f t="shared" si="26"/>
        <v>67526.691369640364</v>
      </c>
      <c r="AJ87" s="216">
        <f t="shared" si="26"/>
        <v>66253.043720749047</v>
      </c>
      <c r="AK87" s="216">
        <f t="shared" si="26"/>
        <v>65002.929966268879</v>
      </c>
      <c r="AL87" s="216">
        <f t="shared" si="26"/>
        <v>63775.934428599889</v>
      </c>
      <c r="AM87" s="216">
        <f t="shared" si="26"/>
        <v>62912.784215409898</v>
      </c>
      <c r="AN87" s="216">
        <f t="shared" si="26"/>
        <v>62045.699269028133</v>
      </c>
      <c r="AO87" s="216">
        <f t="shared" si="26"/>
        <v>61018.097536193709</v>
      </c>
      <c r="AP87" s="216">
        <f t="shared" si="26"/>
        <v>59849.221616310038</v>
      </c>
      <c r="AQ87" s="390">
        <f t="shared" ref="AQ87:AQ92" si="27">SUM(C87:AP87)</f>
        <v>3513065.273966454</v>
      </c>
    </row>
    <row r="88" spans="1:43" x14ac:dyDescent="0.25">
      <c r="A88" s="387">
        <v>30</v>
      </c>
      <c r="B88" s="215" t="s">
        <v>48</v>
      </c>
      <c r="C88" s="216">
        <f t="shared" ref="C88:AP88" si="28">C69</f>
        <v>147614.88817158667</v>
      </c>
      <c r="D88" s="216">
        <f t="shared" si="28"/>
        <v>152480.86498656808</v>
      </c>
      <c r="E88" s="216">
        <f t="shared" si="28"/>
        <v>155377.43159883498</v>
      </c>
      <c r="F88" s="216">
        <f t="shared" si="28"/>
        <v>158325.85611719568</v>
      </c>
      <c r="G88" s="216">
        <f t="shared" si="28"/>
        <v>161326.80620867998</v>
      </c>
      <c r="H88" s="216">
        <f t="shared" si="28"/>
        <v>164380.93547425509</v>
      </c>
      <c r="I88" s="216">
        <f t="shared" si="28"/>
        <v>167488.88085214919</v>
      </c>
      <c r="J88" s="216">
        <f t="shared" si="28"/>
        <v>170651.25974276624</v>
      </c>
      <c r="K88" s="216">
        <f t="shared" si="28"/>
        <v>174069.84895280845</v>
      </c>
      <c r="L88" s="216">
        <f t="shared" si="28"/>
        <v>177491.55666662601</v>
      </c>
      <c r="M88" s="216">
        <f t="shared" si="28"/>
        <v>180796.68917698239</v>
      </c>
      <c r="N88" s="216">
        <f t="shared" si="28"/>
        <v>184156.0005717061</v>
      </c>
      <c r="O88" s="216">
        <f t="shared" si="28"/>
        <v>187799.31672662694</v>
      </c>
      <c r="P88" s="216">
        <f t="shared" si="28"/>
        <v>191514.35887826799</v>
      </c>
      <c r="Q88" s="216">
        <f t="shared" si="28"/>
        <v>195302.5029322865</v>
      </c>
      <c r="R88" s="216">
        <f t="shared" si="28"/>
        <v>199165.14908209722</v>
      </c>
      <c r="S88" s="216">
        <f t="shared" si="28"/>
        <v>203103.72211079698</v>
      </c>
      <c r="T88" s="216">
        <f t="shared" si="28"/>
        <v>207119.67168794421</v>
      </c>
      <c r="U88" s="216">
        <f t="shared" si="28"/>
        <v>211214.47266035035</v>
      </c>
      <c r="V88" s="216">
        <f t="shared" si="28"/>
        <v>215417.29408172541</v>
      </c>
      <c r="W88" s="216">
        <f t="shared" si="28"/>
        <v>219725.63996335995</v>
      </c>
      <c r="X88" s="216">
        <f t="shared" si="28"/>
        <v>224120.15276262714</v>
      </c>
      <c r="Y88" s="216">
        <f t="shared" si="28"/>
        <v>228602.55581787971</v>
      </c>
      <c r="Z88" s="216">
        <f t="shared" si="28"/>
        <v>233174.60693423732</v>
      </c>
      <c r="AA88" s="216">
        <f t="shared" si="28"/>
        <v>237838.09907292205</v>
      </c>
      <c r="AB88" s="216">
        <f t="shared" si="28"/>
        <v>242594.86105438048</v>
      </c>
      <c r="AC88" s="216">
        <f t="shared" si="28"/>
        <v>247446.75827546814</v>
      </c>
      <c r="AD88" s="216">
        <f t="shared" si="28"/>
        <v>252395.69344097748</v>
      </c>
      <c r="AE88" s="216">
        <f t="shared" si="28"/>
        <v>257443.60730979702</v>
      </c>
      <c r="AF88" s="216">
        <f t="shared" si="28"/>
        <v>262592.47945599293</v>
      </c>
      <c r="AG88" s="216">
        <f t="shared" si="28"/>
        <v>267844.32904511277</v>
      </c>
      <c r="AH88" s="216">
        <f t="shared" si="28"/>
        <v>273201.2156260151</v>
      </c>
      <c r="AI88" s="216">
        <f t="shared" si="28"/>
        <v>278665.23993853538</v>
      </c>
      <c r="AJ88" s="216">
        <f t="shared" si="28"/>
        <v>284238.54473730607</v>
      </c>
      <c r="AK88" s="216">
        <f t="shared" si="28"/>
        <v>289923.31563205214</v>
      </c>
      <c r="AL88" s="216">
        <f t="shared" si="28"/>
        <v>295721.78194469312</v>
      </c>
      <c r="AM88" s="216">
        <f t="shared" si="28"/>
        <v>301636.2175835871</v>
      </c>
      <c r="AN88" s="216">
        <f t="shared" si="28"/>
        <v>307668.9419352588</v>
      </c>
      <c r="AO88" s="216">
        <f t="shared" si="28"/>
        <v>313822.32077396399</v>
      </c>
      <c r="AP88" s="216">
        <f t="shared" si="28"/>
        <v>320098.76718944323</v>
      </c>
      <c r="AQ88" s="390">
        <f t="shared" si="27"/>
        <v>8943552.6351738647</v>
      </c>
    </row>
    <row r="89" spans="1:43" x14ac:dyDescent="0.25">
      <c r="A89" s="387">
        <v>31</v>
      </c>
      <c r="B89" s="215" t="s">
        <v>49</v>
      </c>
      <c r="C89" s="216">
        <f>C88/C83</f>
        <v>147614.88817158667</v>
      </c>
      <c r="D89" s="216">
        <f>D88/D83</f>
        <v>146616.21633323852</v>
      </c>
      <c r="E89" s="216">
        <f t="shared" ref="E89:AP89" si="29">E88/E83</f>
        <v>143655.16974744358</v>
      </c>
      <c r="F89" s="216">
        <f t="shared" si="29"/>
        <v>140751.10957164216</v>
      </c>
      <c r="G89" s="216">
        <f t="shared" si="29"/>
        <v>137902.83007262001</v>
      </c>
      <c r="H89" s="216">
        <f t="shared" si="29"/>
        <v>135109.14670075013</v>
      </c>
      <c r="I89" s="216">
        <f t="shared" si="29"/>
        <v>132368.89543573916</v>
      </c>
      <c r="J89" s="216">
        <f t="shared" si="29"/>
        <v>129680.93212390019</v>
      </c>
      <c r="K89" s="216">
        <f t="shared" si="29"/>
        <v>127191.13361599196</v>
      </c>
      <c r="L89" s="216">
        <f t="shared" si="29"/>
        <v>124703.21339120978</v>
      </c>
      <c r="M89" s="216">
        <f t="shared" si="29"/>
        <v>122139.76505030436</v>
      </c>
      <c r="N89" s="216">
        <f t="shared" si="29"/>
        <v>119624.22640433452</v>
      </c>
      <c r="O89" s="216">
        <f t="shared" si="29"/>
        <v>117298.89914060336</v>
      </c>
      <c r="P89" s="216">
        <f t="shared" si="29"/>
        <v>115018.56106498455</v>
      </c>
      <c r="Q89" s="216">
        <f t="shared" si="29"/>
        <v>112782.32905612812</v>
      </c>
      <c r="R89" s="216">
        <f t="shared" si="29"/>
        <v>110589.33746288596</v>
      </c>
      <c r="S89" s="216">
        <f t="shared" si="29"/>
        <v>108438.73774717965</v>
      </c>
      <c r="T89" s="216">
        <f t="shared" si="29"/>
        <v>106329.69813419293</v>
      </c>
      <c r="U89" s="216">
        <f t="shared" si="29"/>
        <v>104261.40326972505</v>
      </c>
      <c r="V89" s="216">
        <f t="shared" si="29"/>
        <v>102246.18664510052</v>
      </c>
      <c r="W89" s="216">
        <f t="shared" si="29"/>
        <v>100279.91382500244</v>
      </c>
      <c r="X89" s="216">
        <f t="shared" si="29"/>
        <v>98351.453943752393</v>
      </c>
      <c r="Y89" s="216">
        <f t="shared" si="29"/>
        <v>96460.079829449474</v>
      </c>
      <c r="Z89" s="216">
        <f t="shared" si="29"/>
        <v>94605.078294267747</v>
      </c>
      <c r="AA89" s="216">
        <f t="shared" si="29"/>
        <v>92785.74986553182</v>
      </c>
      <c r="AB89" s="216">
        <f t="shared" si="29"/>
        <v>91001.408521963895</v>
      </c>
      <c r="AC89" s="216">
        <f t="shared" si="29"/>
        <v>89251.381435003059</v>
      </c>
      <c r="AD89" s="216">
        <f t="shared" si="29"/>
        <v>87535.008715099146</v>
      </c>
      <c r="AE89" s="216">
        <f t="shared" si="29"/>
        <v>85851.643162885695</v>
      </c>
      <c r="AF89" s="216">
        <f t="shared" si="29"/>
        <v>84200.650025137875</v>
      </c>
      <c r="AG89" s="216">
        <f t="shared" si="29"/>
        <v>82581.406755423668</v>
      </c>
      <c r="AH89" s="216">
        <f t="shared" si="29"/>
        <v>80993.302779357851</v>
      </c>
      <c r="AI89" s="216">
        <f t="shared" si="29"/>
        <v>79435.739264370204</v>
      </c>
      <c r="AJ89" s="216">
        <f t="shared" si="29"/>
        <v>77908.128893901536</v>
      </c>
      <c r="AK89" s="216">
        <f t="shared" si="29"/>
        <v>76409.89564594187</v>
      </c>
      <c r="AL89" s="216">
        <f t="shared" si="29"/>
        <v>74940.474575827597</v>
      </c>
      <c r="AM89" s="216">
        <f t="shared" si="29"/>
        <v>73499.311603215552</v>
      </c>
      <c r="AN89" s="216">
        <f t="shared" si="29"/>
        <v>72085.863303153688</v>
      </c>
      <c r="AO89" s="216">
        <f t="shared" si="29"/>
        <v>70699.596701169969</v>
      </c>
      <c r="AP89" s="216">
        <f t="shared" si="29"/>
        <v>69339.989072301294</v>
      </c>
      <c r="AQ89" s="390">
        <f t="shared" si="27"/>
        <v>4162538.7553523178</v>
      </c>
    </row>
    <row r="90" spans="1:43" x14ac:dyDescent="0.25">
      <c r="A90" s="387">
        <v>32</v>
      </c>
      <c r="B90" s="215" t="s">
        <v>50</v>
      </c>
      <c r="C90" s="216">
        <f>C89-C87</f>
        <v>25877.69685555347</v>
      </c>
      <c r="D90" s="216">
        <f>D89-D87</f>
        <v>23885.872349412282</v>
      </c>
      <c r="E90" s="216">
        <f t="shared" ref="E90:AP90" si="30">E89-E87</f>
        <v>23405.697666711116</v>
      </c>
      <c r="F90" s="216">
        <f t="shared" si="30"/>
        <v>22930.554674506187</v>
      </c>
      <c r="G90" s="216">
        <f t="shared" si="30"/>
        <v>22684.826626196576</v>
      </c>
      <c r="H90" s="216">
        <f t="shared" si="30"/>
        <v>22471.069343852694</v>
      </c>
      <c r="I90" s="216">
        <f t="shared" si="30"/>
        <v>20912.870432996264</v>
      </c>
      <c r="J90" s="216">
        <f t="shared" si="30"/>
        <v>21717.765807557953</v>
      </c>
      <c r="K90" s="216">
        <f t="shared" si="30"/>
        <v>21024.709139997023</v>
      </c>
      <c r="L90" s="216">
        <f t="shared" si="30"/>
        <v>20582.937182206704</v>
      </c>
      <c r="M90" s="216">
        <f t="shared" si="30"/>
        <v>19786.110510441387</v>
      </c>
      <c r="N90" s="216">
        <f t="shared" si="30"/>
        <v>17611.721861365702</v>
      </c>
      <c r="O90" s="216">
        <f t="shared" si="30"/>
        <v>17579.356916544188</v>
      </c>
      <c r="P90" s="216">
        <f t="shared" si="30"/>
        <v>17632.271555183572</v>
      </c>
      <c r="Q90" s="216">
        <f t="shared" si="30"/>
        <v>17660.356648739937</v>
      </c>
      <c r="R90" s="216">
        <f t="shared" si="30"/>
        <v>17276.652152510316</v>
      </c>
      <c r="S90" s="216">
        <f t="shared" si="30"/>
        <v>16901.350107685343</v>
      </c>
      <c r="T90" s="216">
        <f t="shared" si="30"/>
        <v>16534.245856648049</v>
      </c>
      <c r="U90" s="216">
        <f t="shared" si="30"/>
        <v>16174.905755303524</v>
      </c>
      <c r="V90" s="216">
        <f t="shared" si="30"/>
        <v>15818.962993447072</v>
      </c>
      <c r="W90" s="216">
        <f t="shared" si="30"/>
        <v>15473.22422072709</v>
      </c>
      <c r="X90" s="216">
        <f t="shared" si="30"/>
        <v>15135.728405798131</v>
      </c>
      <c r="Y90" s="216">
        <f t="shared" si="30"/>
        <v>14806.258766180879</v>
      </c>
      <c r="Z90" s="216">
        <f t="shared" si="30"/>
        <v>14484.601924355258</v>
      </c>
      <c r="AA90" s="216">
        <f t="shared" si="30"/>
        <v>14170.550833183268</v>
      </c>
      <c r="AB90" s="216">
        <f t="shared" si="30"/>
        <v>13863.904611232327</v>
      </c>
      <c r="AC90" s="216">
        <f t="shared" si="30"/>
        <v>13564.46834081909</v>
      </c>
      <c r="AD90" s="216">
        <f t="shared" si="30"/>
        <v>13272.052872536777</v>
      </c>
      <c r="AE90" s="216">
        <f t="shared" si="30"/>
        <v>12986.474636639978</v>
      </c>
      <c r="AF90" s="216">
        <f t="shared" si="30"/>
        <v>12707.555461044496</v>
      </c>
      <c r="AG90" s="216">
        <f t="shared" si="30"/>
        <v>12435.122395700353</v>
      </c>
      <c r="AH90" s="216">
        <f t="shared" si="30"/>
        <v>12169.007543104599</v>
      </c>
      <c r="AI90" s="216">
        <f t="shared" si="30"/>
        <v>11909.04789472984</v>
      </c>
      <c r="AJ90" s="216">
        <f t="shared" si="30"/>
        <v>11655.085173152489</v>
      </c>
      <c r="AK90" s="216">
        <f t="shared" si="30"/>
        <v>11406.965679672991</v>
      </c>
      <c r="AL90" s="216">
        <f t="shared" si="30"/>
        <v>11164.540147227708</v>
      </c>
      <c r="AM90" s="216">
        <f t="shared" si="30"/>
        <v>10586.527387805654</v>
      </c>
      <c r="AN90" s="216">
        <f t="shared" si="30"/>
        <v>10040.164034125555</v>
      </c>
      <c r="AO90" s="216">
        <f t="shared" si="30"/>
        <v>9681.4991649762596</v>
      </c>
      <c r="AP90" s="216">
        <f t="shared" si="30"/>
        <v>9490.7674559912557</v>
      </c>
      <c r="AQ90" s="316">
        <f t="shared" si="27"/>
        <v>649473.4813858635</v>
      </c>
    </row>
    <row r="91" spans="1:43" x14ac:dyDescent="0.25">
      <c r="A91" s="387">
        <v>33</v>
      </c>
      <c r="B91" s="215" t="s">
        <v>19</v>
      </c>
      <c r="C91" s="216">
        <f t="shared" ref="C91:AP91" si="31">SUM(C25)</f>
        <v>175000</v>
      </c>
      <c r="D91" s="216">
        <f t="shared" si="31"/>
        <v>0</v>
      </c>
      <c r="E91" s="216">
        <f t="shared" si="31"/>
        <v>0</v>
      </c>
      <c r="F91" s="216">
        <f t="shared" si="31"/>
        <v>0</v>
      </c>
      <c r="G91" s="216">
        <f t="shared" si="31"/>
        <v>10000</v>
      </c>
      <c r="H91" s="216">
        <f t="shared" si="31"/>
        <v>0</v>
      </c>
      <c r="I91" s="216">
        <f t="shared" si="31"/>
        <v>55000</v>
      </c>
      <c r="J91" s="216">
        <f t="shared" si="31"/>
        <v>40000</v>
      </c>
      <c r="K91" s="216">
        <f t="shared" si="31"/>
        <v>20000</v>
      </c>
      <c r="L91" s="216">
        <f t="shared" si="31"/>
        <v>0</v>
      </c>
      <c r="M91" s="216">
        <f t="shared" si="31"/>
        <v>0</v>
      </c>
      <c r="N91" s="216">
        <f t="shared" si="31"/>
        <v>0</v>
      </c>
      <c r="O91" s="216">
        <f t="shared" si="31"/>
        <v>55000</v>
      </c>
      <c r="P91" s="216">
        <f t="shared" si="31"/>
        <v>40000</v>
      </c>
      <c r="Q91" s="216">
        <f t="shared" si="31"/>
        <v>20000</v>
      </c>
      <c r="R91" s="216">
        <f t="shared" si="31"/>
        <v>0</v>
      </c>
      <c r="S91" s="216">
        <f t="shared" si="31"/>
        <v>0</v>
      </c>
      <c r="T91" s="216">
        <f t="shared" si="31"/>
        <v>0</v>
      </c>
      <c r="U91" s="216">
        <f t="shared" si="31"/>
        <v>55000</v>
      </c>
      <c r="V91" s="216">
        <f t="shared" si="31"/>
        <v>40000</v>
      </c>
      <c r="W91" s="216">
        <f t="shared" si="31"/>
        <v>20000</v>
      </c>
      <c r="X91" s="216">
        <f t="shared" si="31"/>
        <v>0</v>
      </c>
      <c r="Y91" s="216">
        <f t="shared" si="31"/>
        <v>0</v>
      </c>
      <c r="Z91" s="216">
        <f t="shared" si="31"/>
        <v>0</v>
      </c>
      <c r="AA91" s="216">
        <f t="shared" si="31"/>
        <v>55000</v>
      </c>
      <c r="AB91" s="216">
        <f t="shared" si="31"/>
        <v>40000</v>
      </c>
      <c r="AC91" s="216">
        <f t="shared" si="31"/>
        <v>20000</v>
      </c>
      <c r="AD91" s="216">
        <f t="shared" si="31"/>
        <v>0</v>
      </c>
      <c r="AE91" s="216">
        <f t="shared" si="31"/>
        <v>0</v>
      </c>
      <c r="AF91" s="216">
        <f t="shared" si="31"/>
        <v>0</v>
      </c>
      <c r="AG91" s="216">
        <f t="shared" si="31"/>
        <v>105000</v>
      </c>
      <c r="AH91" s="216">
        <f t="shared" si="31"/>
        <v>40000</v>
      </c>
      <c r="AI91" s="216">
        <f t="shared" si="31"/>
        <v>20000</v>
      </c>
      <c r="AJ91" s="216">
        <f t="shared" si="31"/>
        <v>0</v>
      </c>
      <c r="AK91" s="216">
        <f t="shared" si="31"/>
        <v>0</v>
      </c>
      <c r="AL91" s="216">
        <f t="shared" si="31"/>
        <v>0</v>
      </c>
      <c r="AM91" s="216">
        <f t="shared" si="31"/>
        <v>15000</v>
      </c>
      <c r="AN91" s="216">
        <f t="shared" si="31"/>
        <v>0</v>
      </c>
      <c r="AO91" s="216">
        <f t="shared" si="31"/>
        <v>0</v>
      </c>
      <c r="AP91" s="216">
        <f t="shared" si="31"/>
        <v>0</v>
      </c>
      <c r="AQ91" s="390">
        <f t="shared" si="27"/>
        <v>825000</v>
      </c>
    </row>
    <row r="92" spans="1:43" ht="15.75" thickBot="1" x14ac:dyDescent="0.3">
      <c r="A92" s="387">
        <v>34</v>
      </c>
      <c r="B92" s="215" t="s">
        <v>51</v>
      </c>
      <c r="C92" s="216">
        <f>C91/C83</f>
        <v>175000</v>
      </c>
      <c r="D92" s="216">
        <f>D91/D83</f>
        <v>0</v>
      </c>
      <c r="E92" s="216">
        <f t="shared" ref="E92:AP92" si="32">E91/E83</f>
        <v>0</v>
      </c>
      <c r="F92" s="216">
        <f t="shared" si="32"/>
        <v>0</v>
      </c>
      <c r="G92" s="216">
        <f t="shared" si="32"/>
        <v>8548.0419102972573</v>
      </c>
      <c r="H92" s="216">
        <f t="shared" si="32"/>
        <v>0</v>
      </c>
      <c r="I92" s="216">
        <f t="shared" si="32"/>
        <v>43467.298915158011</v>
      </c>
      <c r="J92" s="216">
        <f t="shared" si="32"/>
        <v>30396.712528082524</v>
      </c>
      <c r="K92" s="216">
        <f t="shared" si="32"/>
        <v>14613.804100039675</v>
      </c>
      <c r="L92" s="216">
        <f t="shared" si="32"/>
        <v>0</v>
      </c>
      <c r="M92" s="216">
        <f t="shared" si="32"/>
        <v>0</v>
      </c>
      <c r="N92" s="216">
        <f t="shared" si="32"/>
        <v>0</v>
      </c>
      <c r="O92" s="216">
        <f t="shared" si="32"/>
        <v>34352.837726903585</v>
      </c>
      <c r="P92" s="216">
        <f t="shared" si="32"/>
        <v>24022.963445387119</v>
      </c>
      <c r="Q92" s="216">
        <f t="shared" si="32"/>
        <v>11549.501656436116</v>
      </c>
      <c r="R92" s="216">
        <f t="shared" si="32"/>
        <v>0</v>
      </c>
      <c r="S92" s="216">
        <f t="shared" si="32"/>
        <v>0</v>
      </c>
      <c r="T92" s="216">
        <f t="shared" si="32"/>
        <v>0</v>
      </c>
      <c r="U92" s="216">
        <f t="shared" si="32"/>
        <v>27149.546655622467</v>
      </c>
      <c r="V92" s="216">
        <f t="shared" si="32"/>
        <v>18985.696961973754</v>
      </c>
      <c r="W92" s="216">
        <f t="shared" si="32"/>
        <v>9127.7389240258435</v>
      </c>
      <c r="X92" s="216">
        <f t="shared" si="32"/>
        <v>0</v>
      </c>
      <c r="Y92" s="216">
        <f t="shared" si="32"/>
        <v>0</v>
      </c>
      <c r="Z92" s="216">
        <f t="shared" si="32"/>
        <v>0</v>
      </c>
      <c r="AA92" s="216">
        <f t="shared" si="32"/>
        <v>21456.681088926736</v>
      </c>
      <c r="AB92" s="216">
        <f t="shared" si="32"/>
        <v>15004.672090158556</v>
      </c>
      <c r="AC92" s="216">
        <f t="shared" si="32"/>
        <v>7213.7846587300746</v>
      </c>
      <c r="AD92" s="216">
        <f t="shared" si="32"/>
        <v>0</v>
      </c>
      <c r="AE92" s="216">
        <f t="shared" si="32"/>
        <v>0</v>
      </c>
      <c r="AF92" s="216">
        <f t="shared" si="32"/>
        <v>0</v>
      </c>
      <c r="AG92" s="216">
        <f t="shared" si="32"/>
        <v>32373.460137209138</v>
      </c>
      <c r="AH92" s="216">
        <f t="shared" si="32"/>
        <v>11858.410306670014</v>
      </c>
      <c r="AI92" s="216">
        <f t="shared" si="32"/>
        <v>5701.1588012836601</v>
      </c>
      <c r="AJ92" s="216">
        <f t="shared" si="32"/>
        <v>0</v>
      </c>
      <c r="AK92" s="216">
        <f t="shared" si="32"/>
        <v>0</v>
      </c>
      <c r="AL92" s="216">
        <f t="shared" si="32"/>
        <v>0</v>
      </c>
      <c r="AM92" s="216">
        <f t="shared" si="32"/>
        <v>3655.03082779746</v>
      </c>
      <c r="AN92" s="216">
        <f t="shared" si="32"/>
        <v>0</v>
      </c>
      <c r="AO92" s="216">
        <f t="shared" si="32"/>
        <v>0</v>
      </c>
      <c r="AP92" s="216">
        <f t="shared" si="32"/>
        <v>0</v>
      </c>
      <c r="AQ92" s="316">
        <f t="shared" si="27"/>
        <v>494477.34073470213</v>
      </c>
    </row>
    <row r="93" spans="1:43" ht="15.75" thickBot="1" x14ac:dyDescent="0.3">
      <c r="A93" s="391">
        <v>35</v>
      </c>
      <c r="B93" s="12" t="s">
        <v>52</v>
      </c>
      <c r="C93" s="14">
        <f>AQ90-AQ92</f>
        <v>154996.14065116137</v>
      </c>
      <c r="D93" s="219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0"/>
      <c r="AL93" s="220"/>
      <c r="AM93" s="220"/>
      <c r="AN93" s="220"/>
      <c r="AO93" s="220"/>
      <c r="AP93" s="220"/>
      <c r="AQ93" s="392"/>
    </row>
    <row r="94" spans="1:43" x14ac:dyDescent="0.25">
      <c r="A94" s="308"/>
      <c r="B94" s="1" t="s">
        <v>131</v>
      </c>
      <c r="C94" s="2">
        <v>1</v>
      </c>
      <c r="D94" s="2">
        <v>2</v>
      </c>
      <c r="E94" s="2">
        <v>3</v>
      </c>
      <c r="F94" s="2">
        <v>4</v>
      </c>
      <c r="G94" s="2">
        <v>5</v>
      </c>
      <c r="H94" s="2">
        <v>6</v>
      </c>
      <c r="I94" s="2">
        <v>7</v>
      </c>
      <c r="J94" s="2">
        <v>8</v>
      </c>
      <c r="K94" s="2">
        <v>9</v>
      </c>
      <c r="L94" s="2">
        <v>10</v>
      </c>
      <c r="M94" s="2">
        <v>11</v>
      </c>
      <c r="N94" s="2">
        <v>12</v>
      </c>
      <c r="O94" s="2">
        <v>13</v>
      </c>
      <c r="P94" s="2">
        <v>14</v>
      </c>
      <c r="Q94" s="2">
        <v>15</v>
      </c>
      <c r="R94" s="2">
        <v>16</v>
      </c>
      <c r="S94" s="2">
        <v>17</v>
      </c>
      <c r="T94" s="2">
        <v>18</v>
      </c>
      <c r="U94" s="2">
        <v>19</v>
      </c>
      <c r="V94" s="2">
        <v>20</v>
      </c>
      <c r="W94" s="2">
        <v>21</v>
      </c>
      <c r="X94" s="2">
        <v>22</v>
      </c>
      <c r="Y94" s="2">
        <v>23</v>
      </c>
      <c r="Z94" s="2">
        <v>24</v>
      </c>
      <c r="AA94" s="2">
        <v>25</v>
      </c>
      <c r="AB94" s="2">
        <v>26</v>
      </c>
      <c r="AC94" s="2">
        <v>27</v>
      </c>
      <c r="AD94" s="2">
        <v>28</v>
      </c>
      <c r="AE94" s="2">
        <v>29</v>
      </c>
      <c r="AF94" s="2">
        <v>30</v>
      </c>
      <c r="AG94" s="2">
        <v>31</v>
      </c>
      <c r="AH94" s="2">
        <v>32</v>
      </c>
      <c r="AI94" s="2">
        <v>33</v>
      </c>
      <c r="AJ94" s="2">
        <v>34</v>
      </c>
      <c r="AK94" s="2">
        <v>35</v>
      </c>
      <c r="AL94" s="2">
        <v>36</v>
      </c>
      <c r="AM94" s="2">
        <v>37</v>
      </c>
      <c r="AN94" s="2">
        <v>38</v>
      </c>
      <c r="AO94" s="2">
        <v>39</v>
      </c>
      <c r="AP94" s="2">
        <v>40</v>
      </c>
      <c r="AQ94" s="393"/>
    </row>
    <row r="95" spans="1:43" x14ac:dyDescent="0.25">
      <c r="A95" s="387">
        <v>36</v>
      </c>
      <c r="B95" s="215" t="s">
        <v>111</v>
      </c>
      <c r="C95" s="216">
        <f>C88-C86-C91</f>
        <v>-149122.30314444652</v>
      </c>
      <c r="D95" s="216">
        <f>C95+D88-D86-D91</f>
        <v>-124280.99590105773</v>
      </c>
      <c r="E95" s="216">
        <f t="shared" ref="E95:AP95" si="33">D95+E88-E86-E91</f>
        <v>-98965.393304742989</v>
      </c>
      <c r="F95" s="216">
        <f t="shared" si="33"/>
        <v>-73171.637851359264</v>
      </c>
      <c r="G95" s="216">
        <f t="shared" si="33"/>
        <v>-56633.599240587268</v>
      </c>
      <c r="H95" s="216">
        <f t="shared" si="33"/>
        <v>-29294.107503357198</v>
      </c>
      <c r="I95" s="216">
        <f t="shared" si="33"/>
        <v>-57832.654813144327</v>
      </c>
      <c r="J95" s="216">
        <f t="shared" si="33"/>
        <v>-69253.556612977292</v>
      </c>
      <c r="K95" s="216">
        <f t="shared" si="33"/>
        <v>-60479.790390204493</v>
      </c>
      <c r="L95" s="216">
        <f t="shared" si="33"/>
        <v>-31183.852764440293</v>
      </c>
      <c r="M95" s="216">
        <f t="shared" si="33"/>
        <v>-1895.5757605966355</v>
      </c>
      <c r="N95" s="216">
        <f t="shared" si="33"/>
        <v>25216.860897575738</v>
      </c>
      <c r="O95" s="216">
        <f t="shared" si="33"/>
        <v>-1638.0222973363998</v>
      </c>
      <c r="P95" s="216">
        <f t="shared" si="33"/>
        <v>-12278.994057097676</v>
      </c>
      <c r="Q95" s="216">
        <f t="shared" si="33"/>
        <v>-1696.9703922091285</v>
      </c>
      <c r="R95" s="216">
        <f t="shared" si="33"/>
        <v>29417.304098756402</v>
      </c>
      <c r="S95" s="216">
        <f t="shared" si="33"/>
        <v>61073.215877920331</v>
      </c>
      <c r="T95" s="216">
        <f t="shared" si="33"/>
        <v>93280.281575734436</v>
      </c>
      <c r="U95" s="216">
        <f t="shared" si="33"/>
        <v>71047.672789519565</v>
      </c>
      <c r="V95" s="216">
        <f t="shared" si="33"/>
        <v>64375.841937337915</v>
      </c>
      <c r="W95" s="216">
        <f t="shared" si="33"/>
        <v>78279.581624718325</v>
      </c>
      <c r="X95" s="216">
        <f t="shared" si="33"/>
        <v>112770.39621319549</v>
      </c>
      <c r="Y95" s="216">
        <f t="shared" si="33"/>
        <v>147860.02709505241</v>
      </c>
      <c r="Z95" s="216">
        <f t="shared" si="33"/>
        <v>183560.45059457058</v>
      </c>
      <c r="AA95" s="216">
        <f t="shared" si="33"/>
        <v>164883.88256407951</v>
      </c>
      <c r="AB95" s="216">
        <f t="shared" si="33"/>
        <v>161842.78317297867</v>
      </c>
      <c r="AC95" s="216">
        <f t="shared" si="33"/>
        <v>179449.86179405576</v>
      </c>
      <c r="AD95" s="216">
        <f t="shared" si="33"/>
        <v>217718.08198755444</v>
      </c>
      <c r="AE95" s="216">
        <f t="shared" si="33"/>
        <v>256660.66658492305</v>
      </c>
      <c r="AF95" s="216">
        <f t="shared" si="33"/>
        <v>296291.10287423898</v>
      </c>
      <c r="AG95" s="216">
        <f t="shared" si="33"/>
        <v>231623.14788934117</v>
      </c>
      <c r="AH95" s="216">
        <f t="shared" si="33"/>
        <v>232670.83380474546</v>
      </c>
      <c r="AI95" s="216">
        <f t="shared" si="33"/>
        <v>254448.47343845794</v>
      </c>
      <c r="AJ95" s="216">
        <f t="shared" si="33"/>
        <v>296970.66586484457</v>
      </c>
      <c r="AK95" s="216">
        <f t="shared" si="33"/>
        <v>340252.30213975895</v>
      </c>
      <c r="AL95" s="216">
        <f t="shared" si="33"/>
        <v>384308.57114017161</v>
      </c>
      <c r="AM95" s="216">
        <f t="shared" si="33"/>
        <v>412754.96552059246</v>
      </c>
      <c r="AN95" s="216">
        <f t="shared" si="33"/>
        <v>455607.28778862185</v>
      </c>
      <c r="AO95" s="216">
        <f t="shared" si="33"/>
        <v>498581.65650201181</v>
      </c>
      <c r="AP95" s="216">
        <f t="shared" si="33"/>
        <v>542394.51258966944</v>
      </c>
      <c r="AQ95" s="393"/>
    </row>
    <row r="96" spans="1:43" x14ac:dyDescent="0.25">
      <c r="A96" s="387">
        <v>37</v>
      </c>
      <c r="B96" s="215" t="s">
        <v>108</v>
      </c>
      <c r="C96" s="216">
        <f>'Úver RSP s pomocou'!B3</f>
        <v>150000</v>
      </c>
      <c r="D96" s="216">
        <f>'Úver RSP s pomocou'!C3</f>
        <v>0</v>
      </c>
      <c r="E96" s="216">
        <f>'Úver RSP s pomocou'!D3</f>
        <v>0</v>
      </c>
      <c r="F96" s="216">
        <f>'Úver RSP s pomocou'!E3</f>
        <v>0</v>
      </c>
      <c r="G96" s="216">
        <f>'Úver RSP s pomocou'!F3</f>
        <v>0</v>
      </c>
      <c r="H96" s="216">
        <f>'Úver RSP s pomocou'!G3</f>
        <v>0</v>
      </c>
      <c r="I96" s="216">
        <f>'Úver RSP s pomocou'!H3</f>
        <v>0</v>
      </c>
      <c r="J96" s="216">
        <f>'Úver RSP s pomocou'!I3</f>
        <v>25000</v>
      </c>
      <c r="K96" s="216">
        <f>'Úver RSP s pomocou'!J3</f>
        <v>10000</v>
      </c>
      <c r="L96" s="216">
        <f>'Úver RSP s pomocou'!K3</f>
        <v>0</v>
      </c>
      <c r="M96" s="216">
        <f>'Úver RSP s pomocou'!L3</f>
        <v>0</v>
      </c>
      <c r="N96" s="216">
        <f>'Úver RSP s pomocou'!M3</f>
        <v>0</v>
      </c>
      <c r="O96" s="216">
        <f>'Úver RSP s pomocou'!N3</f>
        <v>0</v>
      </c>
      <c r="P96" s="216">
        <f>'Úver RSP s pomocou'!O3</f>
        <v>0</v>
      </c>
      <c r="Q96" s="216">
        <f>'Úver RSP s pomocou'!P3</f>
        <v>0</v>
      </c>
      <c r="R96" s="216">
        <f>'Úver RSP s pomocou'!Q3</f>
        <v>0</v>
      </c>
      <c r="S96" s="216">
        <f>'Úver RSP s pomocou'!R3</f>
        <v>0</v>
      </c>
      <c r="T96" s="216">
        <f>'Úver RSP s pomocou'!S3</f>
        <v>0</v>
      </c>
      <c r="U96" s="216">
        <f>'Úver RSP s pomocou'!T3</f>
        <v>0</v>
      </c>
      <c r="V96" s="216">
        <f>'Úver RSP s pomocou'!U3</f>
        <v>0</v>
      </c>
      <c r="W96" s="216">
        <f>'Úver RSP s pomocou'!V3</f>
        <v>0</v>
      </c>
      <c r="X96" s="216">
        <f>'Úver RSP s pomocou'!W3</f>
        <v>0</v>
      </c>
      <c r="Y96" s="216">
        <f>'Úver RSP s pomocou'!X3</f>
        <v>0</v>
      </c>
      <c r="Z96" s="216">
        <f>'Úver RSP s pomocou'!Y3</f>
        <v>0</v>
      </c>
      <c r="AA96" s="216">
        <f>'Úver RSP s pomocou'!Z3</f>
        <v>0</v>
      </c>
      <c r="AB96" s="216">
        <f>'Úver RSP s pomocou'!AA3</f>
        <v>0</v>
      </c>
      <c r="AC96" s="216">
        <f>'Úver RSP s pomocou'!AB3</f>
        <v>0</v>
      </c>
      <c r="AD96" s="216">
        <f>'Úver RSP s pomocou'!AC3</f>
        <v>0</v>
      </c>
      <c r="AE96" s="216">
        <f>'Úver RSP s pomocou'!AD3</f>
        <v>0</v>
      </c>
      <c r="AF96" s="216">
        <f>'Úver RSP s pomocou'!AE3</f>
        <v>0</v>
      </c>
      <c r="AG96" s="216">
        <f>'Úver RSP s pomocou'!AF3</f>
        <v>0</v>
      </c>
      <c r="AH96" s="216">
        <f>'Úver RSP s pomocou'!AG3</f>
        <v>0</v>
      </c>
      <c r="AI96" s="216">
        <f>'Úver RSP s pomocou'!AH3</f>
        <v>0</v>
      </c>
      <c r="AJ96" s="216">
        <f>'Úver RSP s pomocou'!AI3</f>
        <v>0</v>
      </c>
      <c r="AK96" s="216">
        <f>'Úver RSP s pomocou'!AJ3</f>
        <v>0</v>
      </c>
      <c r="AL96" s="216">
        <f>'Úver RSP s pomocou'!AK3</f>
        <v>0</v>
      </c>
      <c r="AM96" s="216">
        <f>'Úver RSP s pomocou'!AL3</f>
        <v>0</v>
      </c>
      <c r="AN96" s="216">
        <f>'Úver RSP s pomocou'!AM3</f>
        <v>0</v>
      </c>
      <c r="AO96" s="216">
        <f>'Úver RSP s pomocou'!AN3</f>
        <v>0</v>
      </c>
      <c r="AP96" s="216">
        <f>'Úver RSP s pomocou'!AO3</f>
        <v>0</v>
      </c>
      <c r="AQ96" s="393"/>
    </row>
    <row r="97" spans="1:43" x14ac:dyDescent="0.25">
      <c r="A97" s="387">
        <v>38</v>
      </c>
      <c r="B97" s="215" t="s">
        <v>109</v>
      </c>
      <c r="C97" s="216">
        <f>'Úver RSP s pomocou'!B4</f>
        <v>0</v>
      </c>
      <c r="D97" s="216">
        <f>'Úver RSP s pomocou'!C4</f>
        <v>14015.126679755873</v>
      </c>
      <c r="E97" s="216">
        <f>'Úver RSP s pomocou'!D4</f>
        <v>14225.353579952211</v>
      </c>
      <c r="F97" s="216">
        <f>'Úver RSP s pomocou'!E4</f>
        <v>14438.733883651494</v>
      </c>
      <c r="G97" s="216">
        <f>'Úver RSP s pomocou'!F4</f>
        <v>14655.314891906266</v>
      </c>
      <c r="H97" s="216">
        <f>'Úver RSP s pomocou'!G4</f>
        <v>14875.14461528486</v>
      </c>
      <c r="I97" s="216">
        <f>'Úver RSP s pomocou'!H4</f>
        <v>15098.271784514134</v>
      </c>
      <c r="J97" s="216">
        <f>'Úver RSP s pomocou'!I4</f>
        <v>15324.745861281846</v>
      </c>
      <c r="K97" s="216">
        <f>'Úver RSP s pomocou'!J4</f>
        <v>17890.471495827052</v>
      </c>
      <c r="L97" s="216">
        <f>'Úver RSP s pomocou'!K4</f>
        <v>19093.170346914849</v>
      </c>
      <c r="M97" s="216">
        <f>'Úver RSP s pomocou'!L4</f>
        <v>19139.196571875844</v>
      </c>
      <c r="N97" s="216">
        <f>'Úver RSP s pomocou'!M4</f>
        <v>3641.9005011835284</v>
      </c>
      <c r="O97" s="216">
        <f>'Úver RSP s pomocou'!N4</f>
        <v>3459.7632484122414</v>
      </c>
      <c r="P97" s="216">
        <f>'Úver RSP s pomocou'!O4</f>
        <v>3508.1082107340744</v>
      </c>
      <c r="Q97" s="216">
        <f>'Úver RSP s pomocou'!P4</f>
        <v>3560.6765615990225</v>
      </c>
      <c r="R97" s="216">
        <f>'Úver RSP s pomocou'!Q4</f>
        <v>3614.085910938576</v>
      </c>
      <c r="S97" s="216">
        <f>'Úver RSP s pomocou'!R4</f>
        <v>3668.2971876163874</v>
      </c>
      <c r="T97" s="216">
        <f>'Úver RSP s pomocou'!S4</f>
        <v>3683.2597568770443</v>
      </c>
      <c r="U97" s="216">
        <f>'Úver RSP s pomocou'!T4</f>
        <v>1107.7779833490849</v>
      </c>
      <c r="V97" s="216">
        <f>'Úver RSP s pomocou'!U4</f>
        <v>0.5919144007185424</v>
      </c>
      <c r="W97" s="216">
        <f>'Úver RSP s pomocou'!V4</f>
        <v>8.878716009076016E-3</v>
      </c>
      <c r="X97" s="216">
        <f>'Úver RSP s pomocou'!W4</f>
        <v>1.3318073986738456E-4</v>
      </c>
      <c r="Y97" s="216">
        <f>'Úver RSP s pomocou'!X4</f>
        <v>1.9977111696789508E-6</v>
      </c>
      <c r="Z97" s="216">
        <f>'Úver RSP s pomocou'!Y4</f>
        <v>2.9964467103127389E-8</v>
      </c>
      <c r="AA97" s="216">
        <f>'Úver RSP s pomocou'!Z4</f>
        <v>4.4792614062316716E-10</v>
      </c>
      <c r="AB97" s="216">
        <f>'Úver RSP s pomocou'!AA4</f>
        <v>7.1668182499706744E-12</v>
      </c>
      <c r="AC97" s="216">
        <f>'Úver RSP s pomocou'!AB4</f>
        <v>0</v>
      </c>
      <c r="AD97" s="216">
        <f>'Úver RSP s pomocou'!AC4</f>
        <v>0</v>
      </c>
      <c r="AE97" s="216">
        <f>'Úver RSP s pomocou'!AD4</f>
        <v>0</v>
      </c>
      <c r="AF97" s="216">
        <f>'Úver RSP s pomocou'!AE4</f>
        <v>0</v>
      </c>
      <c r="AG97" s="216">
        <f>'Úver RSP s pomocou'!AF4</f>
        <v>0</v>
      </c>
      <c r="AH97" s="216">
        <f>'Úver RSP s pomocou'!AG4</f>
        <v>0</v>
      </c>
      <c r="AI97" s="216">
        <f>'Úver RSP s pomocou'!AH4</f>
        <v>0</v>
      </c>
      <c r="AJ97" s="216">
        <f>'Úver RSP s pomocou'!AI4</f>
        <v>0</v>
      </c>
      <c r="AK97" s="216">
        <f>'Úver RSP s pomocou'!AJ4</f>
        <v>0</v>
      </c>
      <c r="AL97" s="216">
        <f>'Úver RSP s pomocou'!AK4</f>
        <v>0</v>
      </c>
      <c r="AM97" s="216">
        <f>'Úver RSP s pomocou'!AL4</f>
        <v>0</v>
      </c>
      <c r="AN97" s="216">
        <f>'Úver RSP s pomocou'!AM4</f>
        <v>0</v>
      </c>
      <c r="AO97" s="216">
        <f>'Úver RSP s pomocou'!AN4</f>
        <v>0</v>
      </c>
      <c r="AP97" s="216">
        <f>'Úver RSP s pomocou'!AO4</f>
        <v>0</v>
      </c>
      <c r="AQ97" s="393"/>
    </row>
    <row r="98" spans="1:43" x14ac:dyDescent="0.25">
      <c r="A98" s="387">
        <v>39</v>
      </c>
      <c r="B98" s="215" t="s">
        <v>110</v>
      </c>
      <c r="C98" s="216">
        <f>C95+C96-C97</f>
        <v>877.69685555348406</v>
      </c>
      <c r="D98" s="216">
        <f t="shared" ref="D98:AP98" si="34">C98+D88-D86-D91+D96-D97</f>
        <v>11703.877419186398</v>
      </c>
      <c r="E98" s="216">
        <f t="shared" si="34"/>
        <v>22794.126435548937</v>
      </c>
      <c r="F98" s="216">
        <f t="shared" si="34"/>
        <v>34149.148005281168</v>
      </c>
      <c r="G98" s="216">
        <f t="shared" si="34"/>
        <v>36031.871724146898</v>
      </c>
      <c r="H98" s="216">
        <f t="shared" si="34"/>
        <v>48496.218846092124</v>
      </c>
      <c r="I98" s="216">
        <f t="shared" si="34"/>
        <v>4859.3997517908538</v>
      </c>
      <c r="J98" s="216">
        <f t="shared" si="34"/>
        <v>3113.7520906760456</v>
      </c>
      <c r="K98" s="216">
        <f t="shared" si="34"/>
        <v>3997.0468176217946</v>
      </c>
      <c r="L98" s="216">
        <f t="shared" si="34"/>
        <v>14199.814096471149</v>
      </c>
      <c r="M98" s="216">
        <f t="shared" si="34"/>
        <v>24348.894528438963</v>
      </c>
      <c r="N98" s="216">
        <f t="shared" si="34"/>
        <v>47819.430685427826</v>
      </c>
      <c r="O98" s="216">
        <f t="shared" si="34"/>
        <v>17504.784242103447</v>
      </c>
      <c r="P98" s="216">
        <f t="shared" si="34"/>
        <v>3355.7042716081078</v>
      </c>
      <c r="Q98" s="216">
        <f t="shared" si="34"/>
        <v>10377.051374897645</v>
      </c>
      <c r="R98" s="216">
        <f t="shared" si="34"/>
        <v>37877.239954924604</v>
      </c>
      <c r="S98" s="216">
        <f t="shared" si="34"/>
        <v>65864.854546472125</v>
      </c>
      <c r="T98" s="216">
        <f t="shared" si="34"/>
        <v>94388.660487409201</v>
      </c>
      <c r="U98" s="216">
        <f t="shared" si="34"/>
        <v>71048.273717845266</v>
      </c>
      <c r="V98" s="216">
        <f t="shared" si="34"/>
        <v>64375.850951262924</v>
      </c>
      <c r="W98" s="216">
        <f t="shared" si="34"/>
        <v>78279.581759927358</v>
      </c>
      <c r="X98" s="216">
        <f t="shared" si="34"/>
        <v>112770.39621522375</v>
      </c>
      <c r="Y98" s="216">
        <f t="shared" si="34"/>
        <v>147860.02709508294</v>
      </c>
      <c r="Z98" s="216">
        <f t="shared" si="34"/>
        <v>183560.45059457116</v>
      </c>
      <c r="AA98" s="216">
        <f t="shared" si="34"/>
        <v>164883.88256407966</v>
      </c>
      <c r="AB98" s="216">
        <f t="shared" si="34"/>
        <v>161842.78317297879</v>
      </c>
      <c r="AC98" s="216">
        <f t="shared" si="34"/>
        <v>179449.86179405588</v>
      </c>
      <c r="AD98" s="216">
        <f t="shared" si="34"/>
        <v>217718.08198755456</v>
      </c>
      <c r="AE98" s="216">
        <f t="shared" si="34"/>
        <v>256660.66658492316</v>
      </c>
      <c r="AF98" s="216">
        <f t="shared" si="34"/>
        <v>296291.10287423909</v>
      </c>
      <c r="AG98" s="216">
        <f t="shared" si="34"/>
        <v>231623.1478893414</v>
      </c>
      <c r="AH98" s="216">
        <f t="shared" si="34"/>
        <v>232670.83380474569</v>
      </c>
      <c r="AI98" s="216">
        <f t="shared" si="34"/>
        <v>254448.47343845817</v>
      </c>
      <c r="AJ98" s="216">
        <f t="shared" si="34"/>
        <v>296970.66586484481</v>
      </c>
      <c r="AK98" s="216">
        <f t="shared" si="34"/>
        <v>340252.30213975918</v>
      </c>
      <c r="AL98" s="216">
        <f t="shared" si="34"/>
        <v>384308.57114017184</v>
      </c>
      <c r="AM98" s="216">
        <f t="shared" si="34"/>
        <v>412754.9655205927</v>
      </c>
      <c r="AN98" s="216">
        <f t="shared" si="34"/>
        <v>455607.28778862208</v>
      </c>
      <c r="AO98" s="216">
        <f t="shared" si="34"/>
        <v>498581.65650201205</v>
      </c>
      <c r="AP98" s="216">
        <f t="shared" si="34"/>
        <v>542394.51258966967</v>
      </c>
      <c r="AQ98" s="393"/>
    </row>
    <row r="99" spans="1:43" x14ac:dyDescent="0.25">
      <c r="A99" s="388">
        <v>40</v>
      </c>
      <c r="B99" s="217" t="s">
        <v>112</v>
      </c>
      <c r="C99" s="218">
        <f t="shared" ref="C99:AP99" si="35">C98/C83</f>
        <v>877.69685555348406</v>
      </c>
      <c r="D99" s="218">
        <f t="shared" si="35"/>
        <v>11253.728287679229</v>
      </c>
      <c r="E99" s="218">
        <f t="shared" si="35"/>
        <v>21074.451216298941</v>
      </c>
      <c r="F99" s="218">
        <f t="shared" si="35"/>
        <v>30358.468228409092</v>
      </c>
      <c r="G99" s="218">
        <f t="shared" si="35"/>
        <v>30800.194960446239</v>
      </c>
      <c r="H99" s="218">
        <f t="shared" si="35"/>
        <v>39860.356844936839</v>
      </c>
      <c r="I99" s="218">
        <f t="shared" si="35"/>
        <v>3840.4542101697762</v>
      </c>
      <c r="J99" s="218">
        <f t="shared" si="35"/>
        <v>2366.1956795998926</v>
      </c>
      <c r="K99" s="218">
        <f t="shared" si="35"/>
        <v>2920.602958570596</v>
      </c>
      <c r="L99" s="218">
        <f t="shared" si="35"/>
        <v>9976.6010318659246</v>
      </c>
      <c r="M99" s="218">
        <f t="shared" si="35"/>
        <v>16449.240693931901</v>
      </c>
      <c r="N99" s="218">
        <f t="shared" si="35"/>
        <v>31062.590331465319</v>
      </c>
      <c r="O99" s="218">
        <f t="shared" si="35"/>
        <v>10933.43659115343</v>
      </c>
      <c r="P99" s="218">
        <f t="shared" si="35"/>
        <v>2015.3490262592745</v>
      </c>
      <c r="Q99" s="218">
        <f t="shared" si="35"/>
        <v>5992.488602165151</v>
      </c>
      <c r="R99" s="218">
        <f t="shared" si="35"/>
        <v>21031.886807722592</v>
      </c>
      <c r="S99" s="218">
        <f t="shared" si="35"/>
        <v>35165.784332720214</v>
      </c>
      <c r="T99" s="218">
        <f t="shared" si="35"/>
        <v>48456.613006022002</v>
      </c>
      <c r="U99" s="218">
        <f t="shared" si="35"/>
        <v>35071.425856437738</v>
      </c>
      <c r="V99" s="218">
        <f t="shared" si="35"/>
        <v>30555.509945746693</v>
      </c>
      <c r="W99" s="218">
        <f t="shared" si="35"/>
        <v>35725.779269327621</v>
      </c>
      <c r="X99" s="218">
        <f t="shared" si="35"/>
        <v>49487.439183245886</v>
      </c>
      <c r="Y99" s="218">
        <f t="shared" si="35"/>
        <v>62390.334903074348</v>
      </c>
      <c r="Z99" s="218">
        <f t="shared" si="35"/>
        <v>74475.308561914586</v>
      </c>
      <c r="AA99" s="218">
        <f t="shared" si="35"/>
        <v>64324.743361481902</v>
      </c>
      <c r="AB99" s="218">
        <f t="shared" si="35"/>
        <v>60709.947291729441</v>
      </c>
      <c r="AC99" s="218">
        <f t="shared" si="35"/>
        <v>64725.633001059621</v>
      </c>
      <c r="AD99" s="218">
        <f t="shared" si="35"/>
        <v>75508.238450478733</v>
      </c>
      <c r="AE99" s="218">
        <f t="shared" si="35"/>
        <v>85590.550069792589</v>
      </c>
      <c r="AF99" s="218">
        <f t="shared" si="35"/>
        <v>95006.1612973835</v>
      </c>
      <c r="AG99" s="218">
        <f t="shared" si="35"/>
        <v>71413.740429052297</v>
      </c>
      <c r="AH99" s="218">
        <f t="shared" si="35"/>
        <v>68977.655341292557</v>
      </c>
      <c r="AI99" s="218">
        <f t="shared" si="35"/>
        <v>72532.557690842877</v>
      </c>
      <c r="AJ99" s="218">
        <f t="shared" si="35"/>
        <v>81397.92910665524</v>
      </c>
      <c r="AK99" s="218">
        <f t="shared" si="35"/>
        <v>89674.205205303035</v>
      </c>
      <c r="AL99" s="218">
        <f t="shared" si="35"/>
        <v>97389.737460019096</v>
      </c>
      <c r="AM99" s="218">
        <f t="shared" si="35"/>
        <v>100575.47488694961</v>
      </c>
      <c r="AN99" s="218">
        <f t="shared" si="35"/>
        <v>106747.35142542327</v>
      </c>
      <c r="AO99" s="218">
        <f t="shared" si="35"/>
        <v>112323.18322788324</v>
      </c>
      <c r="AP99" s="218">
        <f t="shared" si="35"/>
        <v>117493.82825203282</v>
      </c>
      <c r="AQ99" s="393"/>
    </row>
    <row r="100" spans="1:43" x14ac:dyDescent="0.25">
      <c r="A100" s="394"/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2"/>
      <c r="AG100" s="252"/>
      <c r="AH100" s="252"/>
      <c r="AI100" s="252"/>
      <c r="AJ100" s="252"/>
      <c r="AK100" s="252"/>
      <c r="AL100" s="252"/>
      <c r="AM100" s="252"/>
      <c r="AN100" s="252"/>
      <c r="AO100" s="252"/>
      <c r="AP100" s="252"/>
      <c r="AQ100" s="395"/>
    </row>
    <row r="101" spans="1:43" ht="15.75" thickBot="1" x14ac:dyDescent="0.3">
      <c r="A101" s="396"/>
      <c r="B101" s="397"/>
      <c r="C101" s="397"/>
      <c r="D101" s="397"/>
      <c r="E101" s="397"/>
      <c r="F101" s="397"/>
      <c r="G101" s="397"/>
      <c r="H101" s="397"/>
      <c r="I101" s="397"/>
      <c r="J101" s="397"/>
      <c r="K101" s="397"/>
      <c r="L101" s="397"/>
      <c r="M101" s="397"/>
      <c r="N101" s="397"/>
      <c r="O101" s="397"/>
      <c r="P101" s="397"/>
      <c r="Q101" s="397"/>
      <c r="R101" s="397"/>
      <c r="S101" s="397"/>
      <c r="T101" s="397"/>
      <c r="U101" s="397"/>
      <c r="V101" s="397"/>
      <c r="W101" s="397"/>
      <c r="X101" s="397"/>
      <c r="Y101" s="397"/>
      <c r="Z101" s="397"/>
      <c r="AA101" s="397"/>
      <c r="AB101" s="397"/>
      <c r="AC101" s="397"/>
      <c r="AD101" s="397"/>
      <c r="AE101" s="397"/>
      <c r="AF101" s="397"/>
      <c r="AG101" s="397"/>
      <c r="AH101" s="397"/>
      <c r="AI101" s="397"/>
      <c r="AJ101" s="397"/>
      <c r="AK101" s="397"/>
      <c r="AL101" s="397"/>
      <c r="AM101" s="397"/>
      <c r="AN101" s="397"/>
      <c r="AO101" s="397"/>
      <c r="AP101" s="397"/>
      <c r="AQ101" s="398"/>
    </row>
  </sheetData>
  <dataConsolidate/>
  <conditionalFormatting sqref="C98:AP98">
    <cfRule type="cellIs" dxfId="446" priority="1" operator="lessThan">
      <formula>0</formula>
    </cfRule>
  </conditionalFormatting>
  <dataValidations count="1">
    <dataValidation type="list" allowBlank="1" showInputMessage="1" showErrorMessage="1" sqref="C7">
      <formula1>$AQ$3:$AQ$4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CQ56"/>
  <sheetViews>
    <sheetView zoomScale="70" zoomScaleNormal="70" workbookViewId="0"/>
  </sheetViews>
  <sheetFormatPr defaultColWidth="8.85546875" defaultRowHeight="15" outlineLevelRow="1" x14ac:dyDescent="0.25"/>
  <cols>
    <col min="1" max="2" width="8.85546875" style="15"/>
    <col min="3" max="3" width="9.85546875" style="15" bestFit="1" customWidth="1"/>
    <col min="4" max="6" width="8.85546875" style="15"/>
    <col min="7" max="7" width="11.28515625" style="15" bestFit="1" customWidth="1"/>
    <col min="8" max="16384" width="8.85546875" style="15"/>
  </cols>
  <sheetData>
    <row r="1" spans="1:82" ht="15.75" thickBot="1" x14ac:dyDescent="0.3">
      <c r="A1" s="399" t="s">
        <v>53</v>
      </c>
      <c r="B1" s="400"/>
      <c r="C1" s="498">
        <f>'Podnik A'!C6</f>
        <v>2020</v>
      </c>
      <c r="D1" s="498"/>
      <c r="E1" s="498">
        <f>C1+1</f>
        <v>2021</v>
      </c>
      <c r="F1" s="498"/>
      <c r="G1" s="498">
        <f t="shared" ref="G1:G2" si="0">E1+1</f>
        <v>2022</v>
      </c>
      <c r="H1" s="498"/>
      <c r="I1" s="498">
        <f t="shared" ref="I1:I2" si="1">G1+1</f>
        <v>2023</v>
      </c>
      <c r="J1" s="498"/>
      <c r="K1" s="498">
        <f t="shared" ref="K1:K2" si="2">I1+1</f>
        <v>2024</v>
      </c>
      <c r="L1" s="498"/>
      <c r="M1" s="498">
        <f t="shared" ref="M1:M2" si="3">K1+1</f>
        <v>2025</v>
      </c>
      <c r="N1" s="498"/>
      <c r="O1" s="498">
        <f t="shared" ref="O1:O2" si="4">M1+1</f>
        <v>2026</v>
      </c>
      <c r="P1" s="498"/>
      <c r="Q1" s="498">
        <f t="shared" ref="Q1:Q2" si="5">O1+1</f>
        <v>2027</v>
      </c>
      <c r="R1" s="498"/>
      <c r="S1" s="498">
        <f t="shared" ref="S1:S2" si="6">Q1+1</f>
        <v>2028</v>
      </c>
      <c r="T1" s="498"/>
      <c r="U1" s="498">
        <f t="shared" ref="U1:U2" si="7">S1+1</f>
        <v>2029</v>
      </c>
      <c r="V1" s="498"/>
      <c r="W1" s="498">
        <f t="shared" ref="W1:W2" si="8">U1+1</f>
        <v>2030</v>
      </c>
      <c r="X1" s="498"/>
      <c r="Y1" s="498">
        <f t="shared" ref="Y1:Y2" si="9">W1+1</f>
        <v>2031</v>
      </c>
      <c r="Z1" s="498"/>
      <c r="AA1" s="498">
        <f t="shared" ref="AA1:AA2" si="10">Y1+1</f>
        <v>2032</v>
      </c>
      <c r="AB1" s="498"/>
      <c r="AC1" s="498">
        <f t="shared" ref="AC1:AC2" si="11">AA1+1</f>
        <v>2033</v>
      </c>
      <c r="AD1" s="498"/>
      <c r="AE1" s="498">
        <f t="shared" ref="AE1:AE2" si="12">AC1+1</f>
        <v>2034</v>
      </c>
      <c r="AF1" s="498"/>
      <c r="AG1" s="498">
        <f t="shared" ref="AG1:AG2" si="13">AE1+1</f>
        <v>2035</v>
      </c>
      <c r="AH1" s="498"/>
      <c r="AI1" s="498">
        <f t="shared" ref="AI1:AI2" si="14">AG1+1</f>
        <v>2036</v>
      </c>
      <c r="AJ1" s="498"/>
      <c r="AK1" s="498">
        <f t="shared" ref="AK1:AK2" si="15">AI1+1</f>
        <v>2037</v>
      </c>
      <c r="AL1" s="498"/>
      <c r="AM1" s="498">
        <f t="shared" ref="AM1:AM2" si="16">AK1+1</f>
        <v>2038</v>
      </c>
      <c r="AN1" s="498"/>
      <c r="AO1" s="498">
        <f t="shared" ref="AO1:AO2" si="17">AM1+1</f>
        <v>2039</v>
      </c>
      <c r="AP1" s="498"/>
      <c r="AQ1" s="498">
        <f t="shared" ref="AQ1:AQ2" si="18">AO1+1</f>
        <v>2040</v>
      </c>
      <c r="AR1" s="498"/>
      <c r="AS1" s="498">
        <f t="shared" ref="AS1:AS2" si="19">AQ1+1</f>
        <v>2041</v>
      </c>
      <c r="AT1" s="498"/>
      <c r="AU1" s="498">
        <f t="shared" ref="AU1:AU2" si="20">AS1+1</f>
        <v>2042</v>
      </c>
      <c r="AV1" s="498"/>
      <c r="AW1" s="498">
        <f t="shared" ref="AW1:AW2" si="21">AU1+1</f>
        <v>2043</v>
      </c>
      <c r="AX1" s="498"/>
      <c r="AY1" s="498">
        <f t="shared" ref="AY1:AY2" si="22">AW1+1</f>
        <v>2044</v>
      </c>
      <c r="AZ1" s="498"/>
      <c r="BA1" s="498">
        <f t="shared" ref="BA1:BA2" si="23">AY1+1</f>
        <v>2045</v>
      </c>
      <c r="BB1" s="498"/>
      <c r="BC1" s="498">
        <f t="shared" ref="BC1:BC2" si="24">BA1+1</f>
        <v>2046</v>
      </c>
      <c r="BD1" s="498"/>
      <c r="BE1" s="498">
        <f t="shared" ref="BE1:BE2" si="25">BC1+1</f>
        <v>2047</v>
      </c>
      <c r="BF1" s="498"/>
      <c r="BG1" s="498">
        <f t="shared" ref="BG1:BG2" si="26">BE1+1</f>
        <v>2048</v>
      </c>
      <c r="BH1" s="498"/>
      <c r="BI1" s="498">
        <f t="shared" ref="BI1:BI2" si="27">BG1+1</f>
        <v>2049</v>
      </c>
      <c r="BJ1" s="498"/>
      <c r="BK1" s="498">
        <f t="shared" ref="BK1:BK2" si="28">BI1+1</f>
        <v>2050</v>
      </c>
      <c r="BL1" s="498"/>
      <c r="BM1" s="498">
        <f t="shared" ref="BM1:BM2" si="29">BK1+1</f>
        <v>2051</v>
      </c>
      <c r="BN1" s="498"/>
      <c r="BO1" s="498">
        <f t="shared" ref="BO1:BO2" si="30">BM1+1</f>
        <v>2052</v>
      </c>
      <c r="BP1" s="498"/>
      <c r="BQ1" s="498">
        <f t="shared" ref="BQ1:BQ2" si="31">BO1+1</f>
        <v>2053</v>
      </c>
      <c r="BR1" s="498"/>
      <c r="BS1" s="498">
        <f t="shared" ref="BS1:BS2" si="32">BQ1+1</f>
        <v>2054</v>
      </c>
      <c r="BT1" s="498"/>
      <c r="BU1" s="498">
        <f t="shared" ref="BU1:BU2" si="33">BS1+1</f>
        <v>2055</v>
      </c>
      <c r="BV1" s="498"/>
      <c r="BW1" s="498">
        <f t="shared" ref="BW1:BW2" si="34">BU1+1</f>
        <v>2056</v>
      </c>
      <c r="BX1" s="498"/>
      <c r="BY1" s="498">
        <f t="shared" ref="BY1:BY2" si="35">BW1+1</f>
        <v>2057</v>
      </c>
      <c r="BZ1" s="498"/>
      <c r="CA1" s="498">
        <f t="shared" ref="CA1:CA2" si="36">BY1+1</f>
        <v>2058</v>
      </c>
      <c r="CB1" s="498"/>
      <c r="CC1" s="498">
        <f t="shared" ref="CC1:CC2" si="37">CA1+1</f>
        <v>2059</v>
      </c>
      <c r="CD1" s="499"/>
    </row>
    <row r="2" spans="1:82" x14ac:dyDescent="0.25">
      <c r="A2" s="276"/>
      <c r="B2" s="39"/>
      <c r="C2" s="480">
        <v>1</v>
      </c>
      <c r="D2" s="480"/>
      <c r="E2" s="480">
        <f>C2+1</f>
        <v>2</v>
      </c>
      <c r="F2" s="480"/>
      <c r="G2" s="480">
        <f t="shared" si="0"/>
        <v>3</v>
      </c>
      <c r="H2" s="480"/>
      <c r="I2" s="480">
        <f t="shared" si="1"/>
        <v>4</v>
      </c>
      <c r="J2" s="480"/>
      <c r="K2" s="480">
        <f t="shared" si="2"/>
        <v>5</v>
      </c>
      <c r="L2" s="480"/>
      <c r="M2" s="480">
        <f t="shared" si="3"/>
        <v>6</v>
      </c>
      <c r="N2" s="480"/>
      <c r="O2" s="480">
        <f t="shared" si="4"/>
        <v>7</v>
      </c>
      <c r="P2" s="480"/>
      <c r="Q2" s="480">
        <f t="shared" si="5"/>
        <v>8</v>
      </c>
      <c r="R2" s="480"/>
      <c r="S2" s="480">
        <f t="shared" si="6"/>
        <v>9</v>
      </c>
      <c r="T2" s="480"/>
      <c r="U2" s="480">
        <f t="shared" si="7"/>
        <v>10</v>
      </c>
      <c r="V2" s="480"/>
      <c r="W2" s="480">
        <f t="shared" si="8"/>
        <v>11</v>
      </c>
      <c r="X2" s="480"/>
      <c r="Y2" s="480">
        <f t="shared" si="9"/>
        <v>12</v>
      </c>
      <c r="Z2" s="480"/>
      <c r="AA2" s="480">
        <f t="shared" si="10"/>
        <v>13</v>
      </c>
      <c r="AB2" s="480"/>
      <c r="AC2" s="480">
        <f t="shared" si="11"/>
        <v>14</v>
      </c>
      <c r="AD2" s="480"/>
      <c r="AE2" s="480">
        <f t="shared" si="12"/>
        <v>15</v>
      </c>
      <c r="AF2" s="480"/>
      <c r="AG2" s="480">
        <f t="shared" si="13"/>
        <v>16</v>
      </c>
      <c r="AH2" s="480"/>
      <c r="AI2" s="480">
        <f t="shared" si="14"/>
        <v>17</v>
      </c>
      <c r="AJ2" s="480"/>
      <c r="AK2" s="480">
        <f t="shared" si="15"/>
        <v>18</v>
      </c>
      <c r="AL2" s="480"/>
      <c r="AM2" s="480">
        <f t="shared" si="16"/>
        <v>19</v>
      </c>
      <c r="AN2" s="480"/>
      <c r="AO2" s="480">
        <f t="shared" si="17"/>
        <v>20</v>
      </c>
      <c r="AP2" s="480"/>
      <c r="AQ2" s="480">
        <f t="shared" si="18"/>
        <v>21</v>
      </c>
      <c r="AR2" s="480"/>
      <c r="AS2" s="480">
        <f t="shared" si="19"/>
        <v>22</v>
      </c>
      <c r="AT2" s="480"/>
      <c r="AU2" s="480">
        <f t="shared" si="20"/>
        <v>23</v>
      </c>
      <c r="AV2" s="480"/>
      <c r="AW2" s="480">
        <f t="shared" si="21"/>
        <v>24</v>
      </c>
      <c r="AX2" s="480"/>
      <c r="AY2" s="480">
        <f t="shared" si="22"/>
        <v>25</v>
      </c>
      <c r="AZ2" s="480"/>
      <c r="BA2" s="480">
        <f t="shared" si="23"/>
        <v>26</v>
      </c>
      <c r="BB2" s="480"/>
      <c r="BC2" s="480">
        <f t="shared" si="24"/>
        <v>27</v>
      </c>
      <c r="BD2" s="480"/>
      <c r="BE2" s="480">
        <f t="shared" si="25"/>
        <v>28</v>
      </c>
      <c r="BF2" s="480"/>
      <c r="BG2" s="480">
        <f t="shared" si="26"/>
        <v>29</v>
      </c>
      <c r="BH2" s="480"/>
      <c r="BI2" s="480">
        <f t="shared" si="27"/>
        <v>30</v>
      </c>
      <c r="BJ2" s="480"/>
      <c r="BK2" s="480">
        <f t="shared" si="28"/>
        <v>31</v>
      </c>
      <c r="BL2" s="480"/>
      <c r="BM2" s="480">
        <f t="shared" si="29"/>
        <v>32</v>
      </c>
      <c r="BN2" s="480"/>
      <c r="BO2" s="480">
        <f t="shared" si="30"/>
        <v>33</v>
      </c>
      <c r="BP2" s="480"/>
      <c r="BQ2" s="480">
        <f t="shared" si="31"/>
        <v>34</v>
      </c>
      <c r="BR2" s="480"/>
      <c r="BS2" s="480">
        <f t="shared" si="32"/>
        <v>35</v>
      </c>
      <c r="BT2" s="480"/>
      <c r="BU2" s="480">
        <f t="shared" si="33"/>
        <v>36</v>
      </c>
      <c r="BV2" s="480"/>
      <c r="BW2" s="480">
        <f t="shared" si="34"/>
        <v>37</v>
      </c>
      <c r="BX2" s="480"/>
      <c r="BY2" s="480">
        <f t="shared" si="35"/>
        <v>38</v>
      </c>
      <c r="BZ2" s="480"/>
      <c r="CA2" s="480">
        <f t="shared" si="36"/>
        <v>39</v>
      </c>
      <c r="CB2" s="480"/>
      <c r="CC2" s="480">
        <f t="shared" si="37"/>
        <v>40</v>
      </c>
      <c r="CD2" s="485"/>
    </row>
    <row r="3" spans="1:82" ht="38.25" x14ac:dyDescent="0.25">
      <c r="A3" s="401" t="s">
        <v>54</v>
      </c>
      <c r="B3" s="402" t="s">
        <v>55</v>
      </c>
      <c r="C3" s="403" t="s">
        <v>75</v>
      </c>
      <c r="D3" s="404" t="s">
        <v>76</v>
      </c>
      <c r="E3" s="403" t="s">
        <v>75</v>
      </c>
      <c r="F3" s="404" t="s">
        <v>76</v>
      </c>
      <c r="G3" s="403" t="s">
        <v>75</v>
      </c>
      <c r="H3" s="404" t="s">
        <v>76</v>
      </c>
      <c r="I3" s="403" t="s">
        <v>75</v>
      </c>
      <c r="J3" s="404" t="s">
        <v>76</v>
      </c>
      <c r="K3" s="403" t="s">
        <v>75</v>
      </c>
      <c r="L3" s="404" t="s">
        <v>76</v>
      </c>
      <c r="M3" s="403" t="s">
        <v>75</v>
      </c>
      <c r="N3" s="404" t="s">
        <v>76</v>
      </c>
      <c r="O3" s="403" t="s">
        <v>75</v>
      </c>
      <c r="P3" s="404" t="s">
        <v>76</v>
      </c>
      <c r="Q3" s="403" t="s">
        <v>75</v>
      </c>
      <c r="R3" s="404" t="s">
        <v>76</v>
      </c>
      <c r="S3" s="403" t="s">
        <v>75</v>
      </c>
      <c r="T3" s="404" t="s">
        <v>76</v>
      </c>
      <c r="U3" s="403" t="s">
        <v>75</v>
      </c>
      <c r="V3" s="404" t="s">
        <v>76</v>
      </c>
      <c r="W3" s="403" t="s">
        <v>75</v>
      </c>
      <c r="X3" s="404" t="s">
        <v>76</v>
      </c>
      <c r="Y3" s="403" t="s">
        <v>75</v>
      </c>
      <c r="Z3" s="404" t="s">
        <v>76</v>
      </c>
      <c r="AA3" s="403" t="s">
        <v>75</v>
      </c>
      <c r="AB3" s="404" t="s">
        <v>76</v>
      </c>
      <c r="AC3" s="403" t="s">
        <v>75</v>
      </c>
      <c r="AD3" s="404" t="s">
        <v>76</v>
      </c>
      <c r="AE3" s="403" t="s">
        <v>75</v>
      </c>
      <c r="AF3" s="404" t="s">
        <v>76</v>
      </c>
      <c r="AG3" s="403" t="s">
        <v>75</v>
      </c>
      <c r="AH3" s="404" t="s">
        <v>76</v>
      </c>
      <c r="AI3" s="403" t="s">
        <v>75</v>
      </c>
      <c r="AJ3" s="404" t="s">
        <v>76</v>
      </c>
      <c r="AK3" s="403" t="s">
        <v>75</v>
      </c>
      <c r="AL3" s="404" t="s">
        <v>76</v>
      </c>
      <c r="AM3" s="403" t="s">
        <v>75</v>
      </c>
      <c r="AN3" s="404" t="s">
        <v>76</v>
      </c>
      <c r="AO3" s="403" t="s">
        <v>75</v>
      </c>
      <c r="AP3" s="404" t="s">
        <v>76</v>
      </c>
      <c r="AQ3" s="403" t="s">
        <v>75</v>
      </c>
      <c r="AR3" s="404" t="s">
        <v>76</v>
      </c>
      <c r="AS3" s="403" t="s">
        <v>75</v>
      </c>
      <c r="AT3" s="404" t="s">
        <v>76</v>
      </c>
      <c r="AU3" s="403" t="s">
        <v>75</v>
      </c>
      <c r="AV3" s="404" t="s">
        <v>76</v>
      </c>
      <c r="AW3" s="403" t="s">
        <v>75</v>
      </c>
      <c r="AX3" s="404" t="s">
        <v>76</v>
      </c>
      <c r="AY3" s="403" t="s">
        <v>75</v>
      </c>
      <c r="AZ3" s="404" t="s">
        <v>76</v>
      </c>
      <c r="BA3" s="403" t="s">
        <v>75</v>
      </c>
      <c r="BB3" s="404" t="s">
        <v>76</v>
      </c>
      <c r="BC3" s="403" t="s">
        <v>75</v>
      </c>
      <c r="BD3" s="404" t="s">
        <v>76</v>
      </c>
      <c r="BE3" s="403" t="s">
        <v>75</v>
      </c>
      <c r="BF3" s="404" t="s">
        <v>76</v>
      </c>
      <c r="BG3" s="403" t="s">
        <v>75</v>
      </c>
      <c r="BH3" s="404" t="s">
        <v>76</v>
      </c>
      <c r="BI3" s="403" t="s">
        <v>75</v>
      </c>
      <c r="BJ3" s="404" t="s">
        <v>76</v>
      </c>
      <c r="BK3" s="403" t="s">
        <v>74</v>
      </c>
      <c r="BL3" s="404" t="s">
        <v>74</v>
      </c>
      <c r="BM3" s="403" t="s">
        <v>74</v>
      </c>
      <c r="BN3" s="404" t="s">
        <v>74</v>
      </c>
      <c r="BO3" s="403" t="s">
        <v>74</v>
      </c>
      <c r="BP3" s="404" t="s">
        <v>74</v>
      </c>
      <c r="BQ3" s="403" t="s">
        <v>74</v>
      </c>
      <c r="BR3" s="404" t="s">
        <v>74</v>
      </c>
      <c r="BS3" s="403" t="s">
        <v>74</v>
      </c>
      <c r="BT3" s="404" t="s">
        <v>74</v>
      </c>
      <c r="BU3" s="403" t="s">
        <v>74</v>
      </c>
      <c r="BV3" s="404" t="s">
        <v>74</v>
      </c>
      <c r="BW3" s="403" t="s">
        <v>74</v>
      </c>
      <c r="BX3" s="404" t="s">
        <v>74</v>
      </c>
      <c r="BY3" s="403" t="s">
        <v>74</v>
      </c>
      <c r="BZ3" s="404" t="s">
        <v>74</v>
      </c>
      <c r="CA3" s="403" t="s">
        <v>74</v>
      </c>
      <c r="CB3" s="404" t="s">
        <v>74</v>
      </c>
      <c r="CC3" s="403" t="s">
        <v>74</v>
      </c>
      <c r="CD3" s="405" t="s">
        <v>74</v>
      </c>
    </row>
    <row r="4" spans="1:82" x14ac:dyDescent="0.25">
      <c r="A4" s="406">
        <v>1</v>
      </c>
      <c r="B4" s="407">
        <v>4</v>
      </c>
      <c r="C4" s="284">
        <v>15000</v>
      </c>
      <c r="D4" s="266"/>
      <c r="E4" s="284"/>
      <c r="F4" s="266"/>
      <c r="G4" s="284"/>
      <c r="H4" s="266"/>
      <c r="I4" s="284"/>
      <c r="J4" s="266"/>
      <c r="K4" s="284">
        <f>'Podnik A'!G16</f>
        <v>10000</v>
      </c>
      <c r="L4" s="266"/>
      <c r="M4" s="284"/>
      <c r="N4" s="266"/>
      <c r="O4" s="284"/>
      <c r="P4" s="266"/>
      <c r="Q4" s="284"/>
      <c r="R4" s="266"/>
      <c r="S4" s="284"/>
      <c r="T4" s="266"/>
      <c r="U4" s="284"/>
      <c r="V4" s="266"/>
      <c r="W4" s="284"/>
      <c r="X4" s="266"/>
      <c r="Y4" s="284"/>
      <c r="Z4" s="266"/>
      <c r="AA4" s="284"/>
      <c r="AB4" s="266"/>
      <c r="AC4" s="284"/>
      <c r="AD4" s="266"/>
      <c r="AE4" s="284"/>
      <c r="AF4" s="266"/>
      <c r="AG4" s="284"/>
      <c r="AH4" s="266"/>
      <c r="AI4" s="284"/>
      <c r="AJ4" s="266"/>
      <c r="AK4" s="284"/>
      <c r="AL4" s="266"/>
      <c r="AM4" s="284"/>
      <c r="AN4" s="266"/>
      <c r="AO4" s="284"/>
      <c r="AP4" s="266"/>
      <c r="AQ4" s="284"/>
      <c r="AR4" s="266"/>
      <c r="AS4" s="284"/>
      <c r="AT4" s="266"/>
      <c r="AU4" s="284"/>
      <c r="AV4" s="266"/>
      <c r="AW4" s="284"/>
      <c r="AX4" s="266"/>
      <c r="AY4" s="284"/>
      <c r="AZ4" s="266"/>
      <c r="BA4" s="284"/>
      <c r="BB4" s="266"/>
      <c r="BC4" s="284"/>
      <c r="BD4" s="266"/>
      <c r="BE4" s="284"/>
      <c r="BF4" s="266"/>
      <c r="BG4" s="284"/>
      <c r="BH4" s="266"/>
      <c r="BI4" s="284"/>
      <c r="BJ4" s="266"/>
      <c r="BK4" s="284"/>
      <c r="BL4" s="266"/>
      <c r="BM4" s="284"/>
      <c r="BN4" s="266"/>
      <c r="BO4" s="284"/>
      <c r="BP4" s="266"/>
      <c r="BQ4" s="284"/>
      <c r="BR4" s="266"/>
      <c r="BS4" s="284"/>
      <c r="BT4" s="266"/>
      <c r="BU4" s="284"/>
      <c r="BV4" s="266"/>
      <c r="BW4" s="284"/>
      <c r="BX4" s="266"/>
      <c r="BY4" s="284"/>
      <c r="BZ4" s="266"/>
      <c r="CA4" s="284"/>
      <c r="CB4" s="266"/>
      <c r="CC4" s="284"/>
      <c r="CD4" s="262"/>
    </row>
    <row r="5" spans="1:82" x14ac:dyDescent="0.25">
      <c r="A5" s="406">
        <v>2</v>
      </c>
      <c r="B5" s="407">
        <v>6</v>
      </c>
      <c r="C5" s="284">
        <f>'Podnik RSP bez pomoci'!C15+'Podnik RSP bez pomoci'!C16-'Odpisy RSP s pomocou'!C4</f>
        <v>110000</v>
      </c>
      <c r="D5" s="285" t="s">
        <v>77</v>
      </c>
      <c r="E5" s="284"/>
      <c r="F5" s="285"/>
      <c r="G5" s="284"/>
      <c r="H5" s="285"/>
      <c r="I5" s="284"/>
      <c r="J5" s="285"/>
      <c r="K5" s="284">
        <f>'Efektivita vs kompenzacie'!I8</f>
        <v>15000</v>
      </c>
      <c r="L5" s="285" t="s">
        <v>77</v>
      </c>
      <c r="M5" s="284">
        <f>'Podnik A'!I15</f>
        <v>40000</v>
      </c>
      <c r="N5" s="285" t="s">
        <v>77</v>
      </c>
      <c r="O5" s="284">
        <f>'Podnik A'!J15</f>
        <v>40000</v>
      </c>
      <c r="P5" s="285" t="s">
        <v>77</v>
      </c>
      <c r="Q5" s="284">
        <f>'Podnik A'!K15</f>
        <v>20000</v>
      </c>
      <c r="R5" s="285" t="s">
        <v>77</v>
      </c>
      <c r="S5" s="284"/>
      <c r="T5" s="285"/>
      <c r="U5" s="284"/>
      <c r="V5" s="285"/>
      <c r="W5" s="284"/>
      <c r="X5" s="285"/>
      <c r="Y5" s="284"/>
      <c r="Z5" s="285"/>
      <c r="AA5" s="284">
        <f>'Podnik A'!O15+'Efektivita vs kompenzacie'!O8</f>
        <v>55000</v>
      </c>
      <c r="AB5" s="285" t="s">
        <v>77</v>
      </c>
      <c r="AC5" s="284">
        <f>'Podnik A'!P15</f>
        <v>40000</v>
      </c>
      <c r="AD5" s="285" t="s">
        <v>77</v>
      </c>
      <c r="AE5" s="284">
        <f>'Podnik A'!Q15</f>
        <v>20000</v>
      </c>
      <c r="AF5" s="285" t="s">
        <v>77</v>
      </c>
      <c r="AG5" s="284"/>
      <c r="AH5" s="285"/>
      <c r="AI5" s="284"/>
      <c r="AJ5" s="285"/>
      <c r="AK5" s="284"/>
      <c r="AL5" s="285"/>
      <c r="AM5" s="284">
        <f>'Podnik A'!U15+'Efektivita vs kompenzacie'!U8</f>
        <v>55000</v>
      </c>
      <c r="AN5" s="285" t="s">
        <v>77</v>
      </c>
      <c r="AO5" s="284">
        <f>'Podnik A'!V15</f>
        <v>40000</v>
      </c>
      <c r="AP5" s="285" t="s">
        <v>77</v>
      </c>
      <c r="AQ5" s="284">
        <f>'Podnik A'!W15</f>
        <v>20000</v>
      </c>
      <c r="AR5" s="285" t="s">
        <v>77</v>
      </c>
      <c r="AS5" s="284"/>
      <c r="AT5" s="285"/>
      <c r="AU5" s="284"/>
      <c r="AV5" s="285"/>
      <c r="AW5" s="284"/>
      <c r="AX5" s="285"/>
      <c r="AY5" s="284">
        <f>'Podnik A'!AA15+'Efektivita vs kompenzacie'!AA8</f>
        <v>55000</v>
      </c>
      <c r="AZ5" s="285" t="s">
        <v>77</v>
      </c>
      <c r="BA5" s="284">
        <f>'Podnik A'!AB15</f>
        <v>40000</v>
      </c>
      <c r="BB5" s="285" t="s">
        <v>77</v>
      </c>
      <c r="BC5" s="284">
        <f>'Podnik A'!AC15</f>
        <v>20000</v>
      </c>
      <c r="BD5" s="285" t="s">
        <v>77</v>
      </c>
      <c r="BE5" s="284"/>
      <c r="BF5" s="285"/>
      <c r="BG5" s="284"/>
      <c r="BH5" s="285"/>
      <c r="BI5" s="284"/>
      <c r="BJ5" s="285"/>
      <c r="BK5" s="284">
        <f>'Podnik A'!AG15+'Efektivita vs kompenzacie'!AG8</f>
        <v>55000</v>
      </c>
      <c r="BL5" s="285" t="s">
        <v>77</v>
      </c>
      <c r="BM5" s="284">
        <f>'Podnik A'!AH15</f>
        <v>40000</v>
      </c>
      <c r="BN5" s="285" t="s">
        <v>77</v>
      </c>
      <c r="BO5" s="284">
        <f>'Podnik A'!AI15</f>
        <v>20000</v>
      </c>
      <c r="BP5" s="285" t="s">
        <v>77</v>
      </c>
      <c r="BQ5" s="284"/>
      <c r="BR5" s="285"/>
      <c r="BS5" s="284"/>
      <c r="BT5" s="285"/>
      <c r="BU5" s="284"/>
      <c r="BV5" s="285"/>
      <c r="BW5" s="284">
        <f>'Efektivita vs kompenzacie'!AM8</f>
        <v>15000</v>
      </c>
      <c r="BX5" s="285" t="s">
        <v>77</v>
      </c>
      <c r="BY5" s="284"/>
      <c r="BZ5" s="285"/>
      <c r="CA5" s="284"/>
      <c r="CB5" s="285"/>
      <c r="CC5" s="284"/>
      <c r="CD5" s="286"/>
    </row>
    <row r="6" spans="1:82" x14ac:dyDescent="0.25">
      <c r="A6" s="406">
        <v>3</v>
      </c>
      <c r="B6" s="407">
        <v>8</v>
      </c>
      <c r="C6" s="284"/>
      <c r="D6" s="285"/>
      <c r="E6" s="284"/>
      <c r="F6" s="285"/>
      <c r="G6" s="284"/>
      <c r="H6" s="285"/>
      <c r="I6" s="284"/>
      <c r="J6" s="285"/>
      <c r="K6" s="284"/>
      <c r="L6" s="285"/>
      <c r="M6" s="284"/>
      <c r="N6" s="285"/>
      <c r="O6" s="284"/>
      <c r="P6" s="285"/>
      <c r="Q6" s="284"/>
      <c r="R6" s="285"/>
      <c r="S6" s="284"/>
      <c r="T6" s="285"/>
      <c r="U6" s="284"/>
      <c r="V6" s="285"/>
      <c r="W6" s="284"/>
      <c r="X6" s="285"/>
      <c r="Y6" s="284"/>
      <c r="Z6" s="285"/>
      <c r="AA6" s="284"/>
      <c r="AB6" s="285"/>
      <c r="AC6" s="284"/>
      <c r="AD6" s="285"/>
      <c r="AE6" s="284"/>
      <c r="AF6" s="285"/>
      <c r="AG6" s="284"/>
      <c r="AH6" s="285"/>
      <c r="AI6" s="284"/>
      <c r="AJ6" s="285"/>
      <c r="AK6" s="284"/>
      <c r="AL6" s="285"/>
      <c r="AM6" s="284"/>
      <c r="AN6" s="285"/>
      <c r="AO6" s="284"/>
      <c r="AP6" s="285"/>
      <c r="AQ6" s="284"/>
      <c r="AR6" s="285"/>
      <c r="AS6" s="284"/>
      <c r="AT6" s="285"/>
      <c r="AU6" s="284"/>
      <c r="AV6" s="285"/>
      <c r="AW6" s="284"/>
      <c r="AX6" s="285"/>
      <c r="AY6" s="284"/>
      <c r="AZ6" s="285"/>
      <c r="BA6" s="284"/>
      <c r="BB6" s="285"/>
      <c r="BC6" s="284"/>
      <c r="BD6" s="285"/>
      <c r="BE6" s="284"/>
      <c r="BF6" s="285"/>
      <c r="BG6" s="284"/>
      <c r="BH6" s="285"/>
      <c r="BI6" s="284"/>
      <c r="BJ6" s="285"/>
      <c r="BK6" s="284"/>
      <c r="BL6" s="285"/>
      <c r="BM6" s="284"/>
      <c r="BN6" s="285"/>
      <c r="BO6" s="284"/>
      <c r="BP6" s="285"/>
      <c r="BQ6" s="284"/>
      <c r="BR6" s="285"/>
      <c r="BS6" s="284"/>
      <c r="BT6" s="285"/>
      <c r="BU6" s="284"/>
      <c r="BV6" s="285"/>
      <c r="BW6" s="284"/>
      <c r="BX6" s="285"/>
      <c r="BY6" s="284"/>
      <c r="BZ6" s="285"/>
      <c r="CA6" s="284"/>
      <c r="CB6" s="285"/>
      <c r="CC6" s="284"/>
      <c r="CD6" s="286"/>
    </row>
    <row r="7" spans="1:82" x14ac:dyDescent="0.25">
      <c r="A7" s="406">
        <v>4</v>
      </c>
      <c r="B7" s="407">
        <v>12</v>
      </c>
      <c r="C7" s="284"/>
      <c r="D7" s="266"/>
      <c r="E7" s="284"/>
      <c r="F7" s="266"/>
      <c r="G7" s="284"/>
      <c r="H7" s="266"/>
      <c r="I7" s="284"/>
      <c r="J7" s="266"/>
      <c r="K7" s="284"/>
      <c r="L7" s="266"/>
      <c r="M7" s="284"/>
      <c r="N7" s="266"/>
      <c r="O7" s="284"/>
      <c r="P7" s="266"/>
      <c r="Q7" s="284"/>
      <c r="R7" s="266"/>
      <c r="S7" s="284"/>
      <c r="T7" s="266"/>
      <c r="U7" s="284"/>
      <c r="V7" s="266"/>
      <c r="W7" s="284"/>
      <c r="X7" s="266"/>
      <c r="Y7" s="284"/>
      <c r="Z7" s="266"/>
      <c r="AA7" s="284"/>
      <c r="AB7" s="266"/>
      <c r="AC7" s="284"/>
      <c r="AD7" s="266"/>
      <c r="AE7" s="284"/>
      <c r="AF7" s="266"/>
      <c r="AG7" s="284"/>
      <c r="AH7" s="266"/>
      <c r="AI7" s="284"/>
      <c r="AJ7" s="266"/>
      <c r="AK7" s="284"/>
      <c r="AL7" s="266"/>
      <c r="AM7" s="284"/>
      <c r="AN7" s="266"/>
      <c r="AO7" s="284"/>
      <c r="AP7" s="266"/>
      <c r="AQ7" s="284"/>
      <c r="AR7" s="266"/>
      <c r="AS7" s="284"/>
      <c r="AT7" s="266"/>
      <c r="AU7" s="284"/>
      <c r="AV7" s="266"/>
      <c r="AW7" s="284"/>
      <c r="AX7" s="266"/>
      <c r="AY7" s="284"/>
      <c r="AZ7" s="266"/>
      <c r="BA7" s="284"/>
      <c r="BB7" s="266"/>
      <c r="BC7" s="284"/>
      <c r="BD7" s="266"/>
      <c r="BE7" s="284"/>
      <c r="BF7" s="266"/>
      <c r="BG7" s="284"/>
      <c r="BH7" s="266"/>
      <c r="BI7" s="284"/>
      <c r="BJ7" s="266"/>
      <c r="BK7" s="284"/>
      <c r="BL7" s="266"/>
      <c r="BM7" s="284"/>
      <c r="BN7" s="266"/>
      <c r="BO7" s="284"/>
      <c r="BP7" s="266"/>
      <c r="BQ7" s="284"/>
      <c r="BR7" s="266"/>
      <c r="BS7" s="284"/>
      <c r="BT7" s="266"/>
      <c r="BU7" s="284"/>
      <c r="BV7" s="266"/>
      <c r="BW7" s="284"/>
      <c r="BX7" s="266"/>
      <c r="BY7" s="284"/>
      <c r="BZ7" s="266"/>
      <c r="CA7" s="284"/>
      <c r="CB7" s="266"/>
      <c r="CC7" s="284"/>
      <c r="CD7" s="262"/>
    </row>
    <row r="8" spans="1:82" x14ac:dyDescent="0.25">
      <c r="A8" s="406">
        <v>5</v>
      </c>
      <c r="B8" s="407">
        <v>20</v>
      </c>
      <c r="C8" s="284"/>
      <c r="D8" s="266"/>
      <c r="E8" s="284"/>
      <c r="F8" s="266"/>
      <c r="G8" s="284"/>
      <c r="H8" s="266"/>
      <c r="I8" s="284"/>
      <c r="J8" s="266"/>
      <c r="K8" s="284"/>
      <c r="L8" s="266"/>
      <c r="M8" s="284"/>
      <c r="N8" s="266"/>
      <c r="O8" s="284"/>
      <c r="P8" s="266"/>
      <c r="Q8" s="284"/>
      <c r="R8" s="266"/>
      <c r="S8" s="284"/>
      <c r="T8" s="266"/>
      <c r="U8" s="284"/>
      <c r="V8" s="266"/>
      <c r="W8" s="284"/>
      <c r="X8" s="266"/>
      <c r="Y8" s="284"/>
      <c r="Z8" s="266"/>
      <c r="AA8" s="284"/>
      <c r="AB8" s="266"/>
      <c r="AC8" s="284"/>
      <c r="AD8" s="266"/>
      <c r="AE8" s="284"/>
      <c r="AF8" s="266"/>
      <c r="AG8" s="284"/>
      <c r="AH8" s="266"/>
      <c r="AI8" s="284"/>
      <c r="AJ8" s="266"/>
      <c r="AK8" s="284"/>
      <c r="AL8" s="266"/>
      <c r="AM8" s="284"/>
      <c r="AN8" s="266"/>
      <c r="AO8" s="284"/>
      <c r="AP8" s="266"/>
      <c r="AQ8" s="284"/>
      <c r="AR8" s="266"/>
      <c r="AS8" s="284"/>
      <c r="AT8" s="266"/>
      <c r="AU8" s="284"/>
      <c r="AV8" s="266"/>
      <c r="AW8" s="284"/>
      <c r="AX8" s="266"/>
      <c r="AY8" s="284"/>
      <c r="AZ8" s="266"/>
      <c r="BA8" s="284"/>
      <c r="BB8" s="266"/>
      <c r="BC8" s="284"/>
      <c r="BD8" s="266"/>
      <c r="BE8" s="284"/>
      <c r="BF8" s="266"/>
      <c r="BG8" s="284"/>
      <c r="BH8" s="266"/>
      <c r="BI8" s="284"/>
      <c r="BJ8" s="266"/>
      <c r="BK8" s="284"/>
      <c r="BL8" s="266"/>
      <c r="BM8" s="284"/>
      <c r="BN8" s="266"/>
      <c r="BO8" s="284"/>
      <c r="BP8" s="266"/>
      <c r="BQ8" s="284"/>
      <c r="BR8" s="266"/>
      <c r="BS8" s="284"/>
      <c r="BT8" s="266"/>
      <c r="BU8" s="284"/>
      <c r="BV8" s="266"/>
      <c r="BW8" s="284"/>
      <c r="BX8" s="266"/>
      <c r="BY8" s="284"/>
      <c r="BZ8" s="266"/>
      <c r="CA8" s="284"/>
      <c r="CB8" s="266"/>
      <c r="CC8" s="284"/>
      <c r="CD8" s="262"/>
    </row>
    <row r="9" spans="1:82" x14ac:dyDescent="0.25">
      <c r="A9" s="406">
        <v>6</v>
      </c>
      <c r="B9" s="407">
        <v>40</v>
      </c>
      <c r="C9" s="284">
        <f>'Podnik RSP s pomocou'!C14</f>
        <v>50000</v>
      </c>
      <c r="D9" s="266"/>
      <c r="E9" s="284"/>
      <c r="F9" s="266"/>
      <c r="G9" s="284"/>
      <c r="H9" s="266"/>
      <c r="I9" s="284"/>
      <c r="J9" s="266"/>
      <c r="K9" s="284"/>
      <c r="L9" s="266"/>
      <c r="M9" s="284"/>
      <c r="N9" s="266"/>
      <c r="O9" s="284"/>
      <c r="P9" s="266"/>
      <c r="Q9" s="284"/>
      <c r="R9" s="266"/>
      <c r="S9" s="284"/>
      <c r="T9" s="266"/>
      <c r="U9" s="284"/>
      <c r="V9" s="266"/>
      <c r="W9" s="284"/>
      <c r="X9" s="266"/>
      <c r="Y9" s="284"/>
      <c r="Z9" s="266"/>
      <c r="AA9" s="284"/>
      <c r="AB9" s="266"/>
      <c r="AC9" s="284"/>
      <c r="AD9" s="266"/>
      <c r="AE9" s="284"/>
      <c r="AF9" s="266"/>
      <c r="AG9" s="284"/>
      <c r="AH9" s="266"/>
      <c r="AI9" s="284"/>
      <c r="AJ9" s="266"/>
      <c r="AK9" s="284"/>
      <c r="AL9" s="266"/>
      <c r="AM9" s="284"/>
      <c r="AN9" s="266"/>
      <c r="AO9" s="284"/>
      <c r="AP9" s="266"/>
      <c r="AQ9" s="284"/>
      <c r="AR9" s="266"/>
      <c r="AS9" s="284"/>
      <c r="AT9" s="266"/>
      <c r="AU9" s="284"/>
      <c r="AV9" s="266"/>
      <c r="AW9" s="284"/>
      <c r="AX9" s="266"/>
      <c r="AY9" s="284"/>
      <c r="AZ9" s="266"/>
      <c r="BA9" s="284"/>
      <c r="BB9" s="266"/>
      <c r="BC9" s="284"/>
      <c r="BD9" s="266"/>
      <c r="BE9" s="284"/>
      <c r="BF9" s="266"/>
      <c r="BG9" s="284"/>
      <c r="BH9" s="266"/>
      <c r="BI9" s="284"/>
      <c r="BJ9" s="266"/>
      <c r="BK9" s="284">
        <f>'Podnik RSP s pomocou'!AG14</f>
        <v>50000</v>
      </c>
      <c r="BL9" s="266"/>
      <c r="BM9" s="284"/>
      <c r="BN9" s="266"/>
      <c r="BO9" s="284"/>
      <c r="BP9" s="266"/>
      <c r="BQ9" s="284"/>
      <c r="BR9" s="266"/>
      <c r="BS9" s="284"/>
      <c r="BT9" s="266"/>
      <c r="BU9" s="284"/>
      <c r="BV9" s="266"/>
      <c r="BW9" s="284"/>
      <c r="BX9" s="266"/>
      <c r="BY9" s="284"/>
      <c r="BZ9" s="266"/>
      <c r="CA9" s="284"/>
      <c r="CB9" s="266"/>
      <c r="CC9" s="284"/>
      <c r="CD9" s="262"/>
    </row>
    <row r="10" spans="1:82" x14ac:dyDescent="0.25">
      <c r="A10" s="500" t="s">
        <v>56</v>
      </c>
      <c r="B10" s="501"/>
      <c r="C10" s="502">
        <f>SUM(C25,C52)</f>
        <v>23333.333333333332</v>
      </c>
      <c r="D10" s="502"/>
      <c r="E10" s="502">
        <f>SUM(E25,E52)</f>
        <v>23333.333333333332</v>
      </c>
      <c r="F10" s="502"/>
      <c r="G10" s="502">
        <f t="shared" ref="G10" si="38">SUM(G25,G52)</f>
        <v>23333.333333333332</v>
      </c>
      <c r="H10" s="502"/>
      <c r="I10" s="502">
        <f t="shared" ref="I10" si="39">SUM(I25,I52)</f>
        <v>23333.333333333332</v>
      </c>
      <c r="J10" s="502"/>
      <c r="K10" s="502">
        <f t="shared" ref="K10" si="40">SUM(K25,K52)</f>
        <v>24583.333333333332</v>
      </c>
      <c r="L10" s="502"/>
      <c r="M10" s="502">
        <f t="shared" ref="M10" si="41">SUM(M25,M52)</f>
        <v>31250</v>
      </c>
      <c r="N10" s="502"/>
      <c r="O10" s="502">
        <f t="shared" ref="O10" si="42">SUM(O25,O52)</f>
        <v>19583.333333333336</v>
      </c>
      <c r="P10" s="502"/>
      <c r="Q10" s="502">
        <f t="shared" ref="Q10" si="43">SUM(Q25,Q52)</f>
        <v>22916.666666666668</v>
      </c>
      <c r="R10" s="502"/>
      <c r="S10" s="502">
        <f t="shared" ref="S10" si="44">SUM(S25,S52)</f>
        <v>20416.666666666668</v>
      </c>
      <c r="T10" s="502"/>
      <c r="U10" s="502">
        <f t="shared" ref="U10" si="45">SUM(U25,U52)</f>
        <v>20416.666666666668</v>
      </c>
      <c r="V10" s="502"/>
      <c r="W10" s="502">
        <f t="shared" ref="W10" si="46">SUM(W25,W52)</f>
        <v>17916.666666666668</v>
      </c>
      <c r="X10" s="502"/>
      <c r="Y10" s="502">
        <f t="shared" ref="Y10" si="47">SUM(Y25,Y52)</f>
        <v>11250</v>
      </c>
      <c r="Z10" s="502"/>
      <c r="AA10" s="502">
        <f t="shared" ref="AA10" si="48">SUM(AA25,AA52)</f>
        <v>13750</v>
      </c>
      <c r="AB10" s="502"/>
      <c r="AC10" s="502">
        <f t="shared" ref="AC10" si="49">SUM(AC25,AC52)</f>
        <v>17083.333333333336</v>
      </c>
      <c r="AD10" s="502"/>
      <c r="AE10" s="502">
        <f t="shared" ref="AE10" si="50">SUM(AE25,AE52)</f>
        <v>20416.666666666668</v>
      </c>
      <c r="AF10" s="502"/>
      <c r="AG10" s="502">
        <f t="shared" ref="AG10" si="51">SUM(AG25,AG52)</f>
        <v>20416.666666666668</v>
      </c>
      <c r="AH10" s="502"/>
      <c r="AI10" s="502">
        <f t="shared" ref="AI10" si="52">SUM(AI25,AI52)</f>
        <v>20416.666666666668</v>
      </c>
      <c r="AJ10" s="502"/>
      <c r="AK10" s="502">
        <f t="shared" ref="AK10" si="53">SUM(AK25,AK52)</f>
        <v>20416.666666666668</v>
      </c>
      <c r="AL10" s="502"/>
      <c r="AM10" s="502">
        <f t="shared" ref="AM10" si="54">SUM(AM25,AM52)</f>
        <v>20416.666666666668</v>
      </c>
      <c r="AN10" s="502"/>
      <c r="AO10" s="502">
        <f t="shared" ref="AO10" si="55">SUM(AO25,AO52)</f>
        <v>20416.666666666668</v>
      </c>
      <c r="AP10" s="502"/>
      <c r="AQ10" s="502">
        <f t="shared" ref="AQ10" si="56">SUM(AQ25,AQ52)</f>
        <v>20416.666666666668</v>
      </c>
      <c r="AR10" s="502"/>
      <c r="AS10" s="502">
        <f t="shared" ref="AS10" si="57">SUM(AS25,AS52)</f>
        <v>20416.666666666668</v>
      </c>
      <c r="AT10" s="502"/>
      <c r="AU10" s="502">
        <f t="shared" ref="AU10" si="58">SUM(AU25,AU52)</f>
        <v>20416.666666666668</v>
      </c>
      <c r="AV10" s="502"/>
      <c r="AW10" s="502">
        <f t="shared" ref="AW10" si="59">SUM(AW25,AW52)</f>
        <v>20416.666666666668</v>
      </c>
      <c r="AX10" s="502"/>
      <c r="AY10" s="502">
        <f t="shared" ref="AY10" si="60">SUM(AY25,AY52)</f>
        <v>20416.666666666668</v>
      </c>
      <c r="AZ10" s="502"/>
      <c r="BA10" s="502">
        <f t="shared" ref="BA10" si="61">SUM(BA25,BA52)</f>
        <v>20416.666666666668</v>
      </c>
      <c r="BB10" s="502"/>
      <c r="BC10" s="502">
        <f t="shared" ref="BC10" si="62">SUM(BC25,BC52)</f>
        <v>20416.666666666668</v>
      </c>
      <c r="BD10" s="502"/>
      <c r="BE10" s="502">
        <f t="shared" ref="BE10" si="63">SUM(BE25,BE52)</f>
        <v>20416.666666666668</v>
      </c>
      <c r="BF10" s="502"/>
      <c r="BG10" s="502">
        <f t="shared" ref="BG10" si="64">SUM(BG25,BG52)</f>
        <v>20416.666666666668</v>
      </c>
      <c r="BH10" s="502"/>
      <c r="BI10" s="502">
        <f t="shared" ref="BI10" si="65">SUM(BI25,BI52)</f>
        <v>20416.666666666668</v>
      </c>
      <c r="BJ10" s="502"/>
      <c r="BK10" s="502">
        <f t="shared" ref="BK10" si="66">SUM(BK25,BK52)</f>
        <v>21666.666666666668</v>
      </c>
      <c r="BL10" s="502"/>
      <c r="BM10" s="502">
        <f t="shared" ref="BM10" si="67">SUM(BM25,BM52)</f>
        <v>21666.666666666668</v>
      </c>
      <c r="BN10" s="502"/>
      <c r="BO10" s="502">
        <f t="shared" ref="BO10" si="68">SUM(BO25,BO52)</f>
        <v>21666.666666666668</v>
      </c>
      <c r="BP10" s="502"/>
      <c r="BQ10" s="502">
        <f t="shared" ref="BQ10" si="69">SUM(BQ25,BQ52)</f>
        <v>21666.666666666668</v>
      </c>
      <c r="BR10" s="502"/>
      <c r="BS10" s="502">
        <f t="shared" ref="BS10" si="70">SUM(BS25,BS52)</f>
        <v>21666.666666666668</v>
      </c>
      <c r="BT10" s="502"/>
      <c r="BU10" s="502">
        <f t="shared" ref="BU10" si="71">SUM(BU25,BU52)</f>
        <v>21666.666666666668</v>
      </c>
      <c r="BV10" s="502"/>
      <c r="BW10" s="502">
        <f t="shared" ref="BW10" si="72">SUM(BW25,BW52)</f>
        <v>15000</v>
      </c>
      <c r="BX10" s="502"/>
      <c r="BY10" s="502">
        <f t="shared" ref="BY10" si="73">SUM(BY25,BY52)</f>
        <v>8333.3333333333321</v>
      </c>
      <c r="BZ10" s="502"/>
      <c r="CA10" s="502">
        <f t="shared" ref="CA10" si="74">SUM(CA25,CA52)</f>
        <v>5000</v>
      </c>
      <c r="CB10" s="502"/>
      <c r="CC10" s="502">
        <f t="shared" ref="CC10" si="75">SUM(CC25,CC52)</f>
        <v>5000</v>
      </c>
      <c r="CD10" s="503"/>
    </row>
    <row r="11" spans="1:82" x14ac:dyDescent="0.25">
      <c r="A11" s="408" t="s">
        <v>82</v>
      </c>
      <c r="B11" s="409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2"/>
    </row>
    <row r="12" spans="1:82" x14ac:dyDescent="0.25">
      <c r="A12" s="272"/>
      <c r="B12" s="409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2"/>
    </row>
    <row r="13" spans="1:82" ht="15.75" thickBot="1" x14ac:dyDescent="0.3">
      <c r="A13" s="410" t="s">
        <v>57</v>
      </c>
      <c r="B13" s="248"/>
      <c r="C13" s="504">
        <f>C25+C52</f>
        <v>23333.333333333332</v>
      </c>
      <c r="D13" s="504"/>
      <c r="E13" s="504">
        <f>SUM(E25,E52)</f>
        <v>23333.333333333332</v>
      </c>
      <c r="F13" s="504"/>
      <c r="G13" s="504">
        <f t="shared" ref="G13" si="76">SUM(G25,G52)</f>
        <v>23333.333333333332</v>
      </c>
      <c r="H13" s="504"/>
      <c r="I13" s="504">
        <f t="shared" ref="I13" si="77">SUM(I25,I52)</f>
        <v>23333.333333333332</v>
      </c>
      <c r="J13" s="504"/>
      <c r="K13" s="504">
        <f t="shared" ref="K13" si="78">SUM(K25,K52)</f>
        <v>24583.333333333332</v>
      </c>
      <c r="L13" s="504"/>
      <c r="M13" s="504">
        <f t="shared" ref="M13" si="79">SUM(M25,M52)</f>
        <v>31250</v>
      </c>
      <c r="N13" s="504"/>
      <c r="O13" s="504">
        <f t="shared" ref="O13" si="80">SUM(O25,O52)</f>
        <v>19583.333333333336</v>
      </c>
      <c r="P13" s="504"/>
      <c r="Q13" s="504">
        <f t="shared" ref="Q13" si="81">SUM(Q25,Q52)</f>
        <v>22916.666666666668</v>
      </c>
      <c r="R13" s="504"/>
      <c r="S13" s="504">
        <f t="shared" ref="S13" si="82">SUM(S25,S52)</f>
        <v>20416.666666666668</v>
      </c>
      <c r="T13" s="504"/>
      <c r="U13" s="504">
        <f t="shared" ref="U13" si="83">SUM(U25,U52)</f>
        <v>20416.666666666668</v>
      </c>
      <c r="V13" s="504"/>
      <c r="W13" s="504">
        <f t="shared" ref="W13" si="84">SUM(W25,W52)</f>
        <v>17916.666666666668</v>
      </c>
      <c r="X13" s="504"/>
      <c r="Y13" s="504">
        <f t="shared" ref="Y13" si="85">SUM(Y25,Y52)</f>
        <v>11250</v>
      </c>
      <c r="Z13" s="504"/>
      <c r="AA13" s="504">
        <f t="shared" ref="AA13" si="86">SUM(AA25,AA52)</f>
        <v>13750</v>
      </c>
      <c r="AB13" s="504"/>
      <c r="AC13" s="504">
        <f t="shared" ref="AC13" si="87">SUM(AC25,AC52)</f>
        <v>17083.333333333336</v>
      </c>
      <c r="AD13" s="504"/>
      <c r="AE13" s="504">
        <f t="shared" ref="AE13" si="88">SUM(AE25,AE52)</f>
        <v>20416.666666666668</v>
      </c>
      <c r="AF13" s="504"/>
      <c r="AG13" s="504">
        <f t="shared" ref="AG13" si="89">SUM(AG25,AG52)</f>
        <v>20416.666666666668</v>
      </c>
      <c r="AH13" s="504"/>
      <c r="AI13" s="504">
        <f t="shared" ref="AI13" si="90">SUM(AI25,AI52)</f>
        <v>20416.666666666668</v>
      </c>
      <c r="AJ13" s="504"/>
      <c r="AK13" s="504">
        <f t="shared" ref="AK13" si="91">SUM(AK25,AK52)</f>
        <v>20416.666666666668</v>
      </c>
      <c r="AL13" s="504"/>
      <c r="AM13" s="504">
        <f t="shared" ref="AM13" si="92">SUM(AM25,AM52)</f>
        <v>20416.666666666668</v>
      </c>
      <c r="AN13" s="504"/>
      <c r="AO13" s="504">
        <f t="shared" ref="AO13" si="93">SUM(AO25,AO52)</f>
        <v>20416.666666666668</v>
      </c>
      <c r="AP13" s="504"/>
      <c r="AQ13" s="504">
        <f t="shared" ref="AQ13" si="94">SUM(AQ25,AQ52)</f>
        <v>20416.666666666668</v>
      </c>
      <c r="AR13" s="504"/>
      <c r="AS13" s="504">
        <f t="shared" ref="AS13" si="95">SUM(AS25,AS52)</f>
        <v>20416.666666666668</v>
      </c>
      <c r="AT13" s="504"/>
      <c r="AU13" s="504">
        <f t="shared" ref="AU13" si="96">SUM(AU25,AU52)</f>
        <v>20416.666666666668</v>
      </c>
      <c r="AV13" s="504"/>
      <c r="AW13" s="504">
        <f t="shared" ref="AW13" si="97">SUM(AW25,AW52)</f>
        <v>20416.666666666668</v>
      </c>
      <c r="AX13" s="504"/>
      <c r="AY13" s="504">
        <f t="shared" ref="AY13" si="98">SUM(AY25,AY52)</f>
        <v>20416.666666666668</v>
      </c>
      <c r="AZ13" s="504"/>
      <c r="BA13" s="504">
        <f t="shared" ref="BA13" si="99">SUM(BA25,BA52)</f>
        <v>20416.666666666668</v>
      </c>
      <c r="BB13" s="504"/>
      <c r="BC13" s="504">
        <f t="shared" ref="BC13" si="100">SUM(BC25,BC52)</f>
        <v>20416.666666666668</v>
      </c>
      <c r="BD13" s="504"/>
      <c r="BE13" s="504">
        <f t="shared" ref="BE13" si="101">SUM(BE25,BE52)</f>
        <v>20416.666666666668</v>
      </c>
      <c r="BF13" s="504"/>
      <c r="BG13" s="504">
        <f t="shared" ref="BG13" si="102">SUM(BG25,BG52)</f>
        <v>20416.666666666668</v>
      </c>
      <c r="BH13" s="504"/>
      <c r="BI13" s="504">
        <f t="shared" ref="BI13" si="103">SUM(BI25,BI52)</f>
        <v>20416.666666666668</v>
      </c>
      <c r="BJ13" s="504"/>
      <c r="BK13" s="504">
        <f t="shared" ref="BK13" si="104">SUM(BK25,BK52)</f>
        <v>21666.666666666668</v>
      </c>
      <c r="BL13" s="504"/>
      <c r="BM13" s="504">
        <f t="shared" ref="BM13" si="105">SUM(BM25,BM52)</f>
        <v>21666.666666666668</v>
      </c>
      <c r="BN13" s="504"/>
      <c r="BO13" s="504">
        <f t="shared" ref="BO13" si="106">SUM(BO25,BO52)</f>
        <v>21666.666666666668</v>
      </c>
      <c r="BP13" s="504"/>
      <c r="BQ13" s="504">
        <f t="shared" ref="BQ13" si="107">SUM(BQ25,BQ52)</f>
        <v>21666.666666666668</v>
      </c>
      <c r="BR13" s="504"/>
      <c r="BS13" s="504">
        <f t="shared" ref="BS13" si="108">SUM(BS25,BS52)</f>
        <v>21666.666666666668</v>
      </c>
      <c r="BT13" s="504"/>
      <c r="BU13" s="504">
        <f t="shared" ref="BU13" si="109">SUM(BU25,BU52)</f>
        <v>21666.666666666668</v>
      </c>
      <c r="BV13" s="504"/>
      <c r="BW13" s="504">
        <f t="shared" ref="BW13" si="110">SUM(BW25,BW52)</f>
        <v>15000</v>
      </c>
      <c r="BX13" s="504"/>
      <c r="BY13" s="504">
        <f t="shared" ref="BY13" si="111">SUM(BY25,BY52)</f>
        <v>8333.3333333333321</v>
      </c>
      <c r="BZ13" s="504"/>
      <c r="CA13" s="504">
        <f t="shared" ref="CA13" si="112">SUM(CA25,CA52)</f>
        <v>5000</v>
      </c>
      <c r="CB13" s="504"/>
      <c r="CC13" s="504">
        <f t="shared" ref="CC13" si="113">SUM(CC25,CC52)</f>
        <v>5000</v>
      </c>
      <c r="CD13" s="507"/>
    </row>
    <row r="14" spans="1:82" x14ac:dyDescent="0.25">
      <c r="A14" s="411"/>
      <c r="B14" s="412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413"/>
      <c r="AO14" s="413"/>
      <c r="AP14" s="413"/>
      <c r="AQ14" s="413"/>
      <c r="AR14" s="413"/>
      <c r="AS14" s="413"/>
      <c r="AT14" s="413"/>
      <c r="AU14" s="413"/>
      <c r="AV14" s="413"/>
      <c r="AW14" s="413"/>
      <c r="AX14" s="413"/>
      <c r="AY14" s="413"/>
      <c r="AZ14" s="413"/>
      <c r="BA14" s="413"/>
      <c r="BB14" s="413"/>
      <c r="BC14" s="413"/>
      <c r="BD14" s="413"/>
      <c r="BE14" s="413"/>
      <c r="BF14" s="413"/>
      <c r="BG14" s="413"/>
      <c r="BH14" s="413"/>
      <c r="BI14" s="413"/>
      <c r="BJ14" s="413"/>
      <c r="BK14" s="413"/>
      <c r="BL14" s="413"/>
      <c r="BM14" s="413"/>
      <c r="BN14" s="413"/>
      <c r="BO14" s="413"/>
      <c r="BP14" s="413"/>
      <c r="BQ14" s="413"/>
      <c r="BR14" s="413"/>
      <c r="BS14" s="413"/>
      <c r="BT14" s="413"/>
      <c r="BU14" s="413"/>
      <c r="BV14" s="413"/>
      <c r="BW14" s="413"/>
      <c r="BX14" s="413"/>
      <c r="BY14" s="413"/>
      <c r="BZ14" s="413"/>
      <c r="CA14" s="413"/>
      <c r="CB14" s="413"/>
      <c r="CC14" s="413"/>
      <c r="CD14" s="414"/>
    </row>
    <row r="15" spans="1:82" x14ac:dyDescent="0.25">
      <c r="A15" s="411"/>
      <c r="B15" s="409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2"/>
    </row>
    <row r="16" spans="1:82" x14ac:dyDescent="0.25">
      <c r="A16" s="415" t="s">
        <v>78</v>
      </c>
      <c r="B16" s="251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395"/>
    </row>
    <row r="17" spans="1:82" x14ac:dyDescent="0.25">
      <c r="A17" s="411" t="s">
        <v>79</v>
      </c>
      <c r="B17" s="251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395"/>
    </row>
    <row r="18" spans="1:82" ht="38.25" x14ac:dyDescent="0.25">
      <c r="A18" s="401" t="s">
        <v>54</v>
      </c>
      <c r="B18" s="402" t="s">
        <v>55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52"/>
      <c r="BY18" s="252"/>
      <c r="BZ18" s="252"/>
      <c r="CA18" s="252"/>
      <c r="CB18" s="252"/>
      <c r="CC18" s="252"/>
      <c r="CD18" s="395"/>
    </row>
    <row r="19" spans="1:82" x14ac:dyDescent="0.25">
      <c r="A19" s="406">
        <v>1</v>
      </c>
      <c r="B19" s="407">
        <v>4</v>
      </c>
      <c r="C19" s="252">
        <f>SUM($C4:C4)/$B19</f>
        <v>3750</v>
      </c>
      <c r="D19" s="252"/>
      <c r="E19" s="252">
        <f>SUM($C4:E4)/$B19</f>
        <v>3750</v>
      </c>
      <c r="F19" s="252"/>
      <c r="G19" s="252">
        <f>SUM($C4:G4)/$B19</f>
        <v>3750</v>
      </c>
      <c r="H19" s="252"/>
      <c r="I19" s="252">
        <f>SUM($C4:I4)/$B19</f>
        <v>3750</v>
      </c>
      <c r="J19" s="252"/>
      <c r="K19" s="252">
        <f>SUM(E4:K4)/$B19</f>
        <v>2500</v>
      </c>
      <c r="L19" s="252"/>
      <c r="M19" s="252">
        <f t="shared" ref="M19" si="114">SUM(G4:M4)/$B19</f>
        <v>2500</v>
      </c>
      <c r="N19" s="252"/>
      <c r="O19" s="252">
        <f t="shared" ref="O19" si="115">SUM(I4:O4)/$B19</f>
        <v>2500</v>
      </c>
      <c r="P19" s="252"/>
      <c r="Q19" s="252">
        <f t="shared" ref="Q19" si="116">SUM(K4:Q4)/$B19</f>
        <v>2500</v>
      </c>
      <c r="R19" s="252"/>
      <c r="S19" s="252">
        <f t="shared" ref="S19" si="117">SUM(M4:S4)/$B19</f>
        <v>0</v>
      </c>
      <c r="T19" s="252"/>
      <c r="U19" s="252">
        <f t="shared" ref="U19" si="118">SUM(O4:U4)/$B19</f>
        <v>0</v>
      </c>
      <c r="V19" s="252"/>
      <c r="W19" s="252">
        <f t="shared" ref="W19" si="119">SUM(Q4:W4)/$B19</f>
        <v>0</v>
      </c>
      <c r="X19" s="252"/>
      <c r="Y19" s="252">
        <f t="shared" ref="Y19" si="120">SUM(S4:Y4)/$B19</f>
        <v>0</v>
      </c>
      <c r="Z19" s="252"/>
      <c r="AA19" s="252">
        <f t="shared" ref="AA19" si="121">SUM(U4:AA4)/$B19</f>
        <v>0</v>
      </c>
      <c r="AB19" s="252"/>
      <c r="AC19" s="252">
        <f t="shared" ref="AC19" si="122">SUM(W4:AC4)/$B19</f>
        <v>0</v>
      </c>
      <c r="AD19" s="252"/>
      <c r="AE19" s="252">
        <f t="shared" ref="AE19" si="123">SUM(Y4:AE4)/$B19</f>
        <v>0</v>
      </c>
      <c r="AF19" s="252"/>
      <c r="AG19" s="252">
        <f t="shared" ref="AG19" si="124">SUM(AA4:AG4)/$B19</f>
        <v>0</v>
      </c>
      <c r="AH19" s="252"/>
      <c r="AI19" s="252">
        <f t="shared" ref="AI19" si="125">SUM(AC4:AI4)/$B19</f>
        <v>0</v>
      </c>
      <c r="AJ19" s="252"/>
      <c r="AK19" s="252">
        <f t="shared" ref="AK19" si="126">SUM(AE4:AK4)/$B19</f>
        <v>0</v>
      </c>
      <c r="AL19" s="252"/>
      <c r="AM19" s="252">
        <f t="shared" ref="AM19" si="127">SUM(AG4:AM4)/$B19</f>
        <v>0</v>
      </c>
      <c r="AN19" s="252"/>
      <c r="AO19" s="252">
        <f t="shared" ref="AO19" si="128">SUM(AI4:AO4)/$B19</f>
        <v>0</v>
      </c>
      <c r="AP19" s="252"/>
      <c r="AQ19" s="252">
        <f t="shared" ref="AQ19" si="129">SUM(AK4:AQ4)/$B19</f>
        <v>0</v>
      </c>
      <c r="AR19" s="252"/>
      <c r="AS19" s="252">
        <f t="shared" ref="AS19" si="130">SUM(AM4:AS4)/$B19</f>
        <v>0</v>
      </c>
      <c r="AT19" s="252"/>
      <c r="AU19" s="252">
        <f t="shared" ref="AU19" si="131">SUM(AO4:AU4)/$B19</f>
        <v>0</v>
      </c>
      <c r="AV19" s="252"/>
      <c r="AW19" s="252">
        <f t="shared" ref="AW19" si="132">SUM(AQ4:AW4)/$B19</f>
        <v>0</v>
      </c>
      <c r="AX19" s="252"/>
      <c r="AY19" s="252">
        <f t="shared" ref="AY19" si="133">SUM(AS4:AY4)/$B19</f>
        <v>0</v>
      </c>
      <c r="AZ19" s="252"/>
      <c r="BA19" s="252">
        <f t="shared" ref="BA19" si="134">SUM(AU4:BA4)/$B19</f>
        <v>0</v>
      </c>
      <c r="BB19" s="252"/>
      <c r="BC19" s="252">
        <f t="shared" ref="BC19" si="135">SUM(AW4:BC4)/$B19</f>
        <v>0</v>
      </c>
      <c r="BD19" s="252"/>
      <c r="BE19" s="252">
        <f t="shared" ref="BE19" si="136">SUM(AY4:BE4)/$B19</f>
        <v>0</v>
      </c>
      <c r="BF19" s="252"/>
      <c r="BG19" s="252">
        <f t="shared" ref="BG19" si="137">SUM(BA4:BG4)/$B19</f>
        <v>0</v>
      </c>
      <c r="BH19" s="252"/>
      <c r="BI19" s="252">
        <f t="shared" ref="BI19" si="138">SUM(BC4:BI4)/$B19</f>
        <v>0</v>
      </c>
      <c r="BJ19" s="252"/>
      <c r="BK19" s="252">
        <f t="shared" ref="BK19" si="139">SUM(BE4:BK4)/$B19</f>
        <v>0</v>
      </c>
      <c r="BL19" s="252"/>
      <c r="BM19" s="252">
        <f t="shared" ref="BM19" si="140">SUM(BG4:BM4)/$B19</f>
        <v>0</v>
      </c>
      <c r="BN19" s="252"/>
      <c r="BO19" s="252">
        <f t="shared" ref="BO19" si="141">SUM(BI4:BO4)/$B19</f>
        <v>0</v>
      </c>
      <c r="BP19" s="252"/>
      <c r="BQ19" s="252">
        <f t="shared" ref="BQ19" si="142">SUM(BK4:BQ4)/$B19</f>
        <v>0</v>
      </c>
      <c r="BR19" s="252"/>
      <c r="BS19" s="252">
        <f t="shared" ref="BS19" si="143">SUM(BM4:BS4)/$B19</f>
        <v>0</v>
      </c>
      <c r="BT19" s="252"/>
      <c r="BU19" s="252">
        <f t="shared" ref="BU19" si="144">SUM(BO4:BU4)/$B19</f>
        <v>0</v>
      </c>
      <c r="BV19" s="252"/>
      <c r="BW19" s="252">
        <f t="shared" ref="BW19" si="145">SUM(BQ4:BW4)/$B19</f>
        <v>0</v>
      </c>
      <c r="BX19" s="252"/>
      <c r="BY19" s="252">
        <f t="shared" ref="BY19" si="146">SUM(BS4:BY4)/$B19</f>
        <v>0</v>
      </c>
      <c r="BZ19" s="252"/>
      <c r="CA19" s="252">
        <f t="shared" ref="CA19" si="147">SUM(BU4:CA4)/$B19</f>
        <v>0</v>
      </c>
      <c r="CB19" s="252"/>
      <c r="CC19" s="252">
        <f t="shared" ref="CC19" si="148">SUM(BW4:CC4)/$B19</f>
        <v>0</v>
      </c>
      <c r="CD19" s="395"/>
    </row>
    <row r="20" spans="1:82" x14ac:dyDescent="0.25">
      <c r="A20" s="406">
        <v>2</v>
      </c>
      <c r="B20" s="407">
        <v>6</v>
      </c>
      <c r="C20" s="252">
        <f>SUM(IF(D5="R",C5))/$B20</f>
        <v>18333.333333333332</v>
      </c>
      <c r="D20" s="252"/>
      <c r="E20" s="252">
        <f>SUM(IF(D5="R",C5),IF(F5="R",E5))/$B20</f>
        <v>18333.333333333332</v>
      </c>
      <c r="F20" s="252"/>
      <c r="G20" s="252">
        <f>SUM(IF(D5="R",C5),IF(F5="R",E5),IF(H5="R",G5))/$B20</f>
        <v>18333.333333333332</v>
      </c>
      <c r="H20" s="252"/>
      <c r="I20" s="252">
        <f>SUM(IF(D5="R",C5),IF(F5="R",E5),IF(H5="R",G5),IF(J5="R",I5))/$B20</f>
        <v>18333.333333333332</v>
      </c>
      <c r="J20" s="252"/>
      <c r="K20" s="252">
        <f>SUM(IF(D5="R",C5),IF(F5="R",E5),IF(H5="R",G5),IF(J5="R",I5),IF(L5="R",K5))/$B20</f>
        <v>20833.333333333332</v>
      </c>
      <c r="L20" s="252"/>
      <c r="M20" s="252">
        <f>SUM(IF(D5="R",C5),IF(F5="R",E5),IF(H5="R",G5),IF(J5="R",I5),IF(L5="R",K5),IF(N5="R",M5))/$B20</f>
        <v>27500</v>
      </c>
      <c r="N20" s="252"/>
      <c r="O20" s="252">
        <f>SUM(IF(F5="R",E5),IF(H5="R",G5),IF(J5="R",I5),IF(L5="R",K5),IF(N5="R",M5),IF(P5="R",O5))/$B20</f>
        <v>15833.333333333334</v>
      </c>
      <c r="P20" s="252"/>
      <c r="Q20" s="252">
        <f>SUM(IF(H5="R",G5),IF(J5="R",I5),IF(L5="R",K5),IF(N5="R",M5),IF(P5="R",O5),IF(R5="R",Q5))/$B20</f>
        <v>19166.666666666668</v>
      </c>
      <c r="R20" s="252"/>
      <c r="S20" s="252">
        <f>SUM(IF(J5="R",I5),IF(L5="R",K5),IF(N5="R",M5),IF(P5="R",O5),IF(R5="R",Q5),IF(T5="R",S5))/$B20</f>
        <v>19166.666666666668</v>
      </c>
      <c r="T20" s="252"/>
      <c r="U20" s="252">
        <f>SUM(IF(L5="R",K5),IF(N5="R",M5),IF(P5="R",O5),IF(R5="R",Q5),IF(T5="R",S5),IF(V5="R",U5))/$B20</f>
        <v>19166.666666666668</v>
      </c>
      <c r="V20" s="252"/>
      <c r="W20" s="252">
        <f>SUM(IF(N5="R",M5),IF(P5="R",O5),IF(R5="R",Q5),IF(T5="R",S5),IF(V5="R",U5),IF(X5="R",W5))/$B20</f>
        <v>16666.666666666668</v>
      </c>
      <c r="X20" s="252"/>
      <c r="Y20" s="252">
        <f>SUM(IF(P5="R",O5),IF(R5="R",Q5),IF(T5="R",S5),IF(V5="R",U5),IF(X5="R",W5),IF(Z5="R",Y5))/$B20</f>
        <v>10000</v>
      </c>
      <c r="Z20" s="252"/>
      <c r="AA20" s="252">
        <f>SUM(IF(R5="R",Q5),IF(T5="R",S5),IF(V5="R",U5),IF(X5="R",W5),IF(Z5="R",Y5),IF(AB5="R",AA5))/$B20</f>
        <v>12500</v>
      </c>
      <c r="AB20" s="252"/>
      <c r="AC20" s="252">
        <f>SUM(IF(T5="R",S5),IF(V5="R",U5),IF(X5="R",W5),IF(Z5="R",Y5),IF(AB5="R",AA5),IF(AD5="R",AC5))/$B20</f>
        <v>15833.333333333334</v>
      </c>
      <c r="AD20" s="252"/>
      <c r="AE20" s="252">
        <f>SUM(IF(V5="R",U5),IF(X5="R",W5),IF(Z5="R",Y5),IF(AB5="R",AA5),IF(AD5="R",AC5),IF(AF5="R",AE5))/$B20</f>
        <v>19166.666666666668</v>
      </c>
      <c r="AF20" s="252"/>
      <c r="AG20" s="252">
        <f>SUM(IF(X5="R",W5),IF(Z5="R",Y5),IF(AB5="R",AA5),IF(AD5="R",AC5),IF(AF5="R",AE5),IF(AH5="R",AG5))/$B20</f>
        <v>19166.666666666668</v>
      </c>
      <c r="AH20" s="252"/>
      <c r="AI20" s="252">
        <f>SUM(IF(Z5="R",Y5),IF(AB5="R",AA5),IF(AD5="R",AC5),IF(AF5="R",AE5),IF(AH5="R",AG5),IF(AJ5="R",AI5))/$B20</f>
        <v>19166.666666666668</v>
      </c>
      <c r="AJ20" s="252"/>
      <c r="AK20" s="252">
        <f>SUM(IF(AB5="R",AA5),IF(AD5="R",AC5),IF(AF5="R",AE5),IF(AH5="R",AG5),IF(AJ5="R",AI5),IF(AL5="R",AK5))/$B20</f>
        <v>19166.666666666668</v>
      </c>
      <c r="AL20" s="252"/>
      <c r="AM20" s="252">
        <f>SUM(IF(AD5="R",AC5),IF(AF5="R",AE5),IF(AH5="R",AG5),IF(AJ5="R",AI5),IF(AL5="R",AK5),IF(AN5="R",AM5))/$B20</f>
        <v>19166.666666666668</v>
      </c>
      <c r="AN20" s="252"/>
      <c r="AO20" s="252">
        <f>SUM(IF(AF5="R",AE5),IF(AH5="R",AG5),IF(AJ5="R",AI5),IF(AL5="R",AK5),IF(AN5="R",AM5),IF(AP5="R",AO5))/$B20</f>
        <v>19166.666666666668</v>
      </c>
      <c r="AP20" s="252"/>
      <c r="AQ20" s="252">
        <f>SUM(IF(AH5="R",AG5),IF(AJ5="R",AI5),IF(AL5="R",AK5),IF(AN5="R",AM5),IF(AP5="R",AO5),IF(AR5="R",AQ5))/$B20</f>
        <v>19166.666666666668</v>
      </c>
      <c r="AR20" s="252"/>
      <c r="AS20" s="252">
        <f>SUM(IF(AJ5="R",AI5),IF(AL5="R",AK5),IF(AN5="R",AM5),IF(AP5="R",AO5),IF(AR5="R",AQ5),IF(AT5="R",AS5))/$B20</f>
        <v>19166.666666666668</v>
      </c>
      <c r="AT20" s="252"/>
      <c r="AU20" s="252">
        <f>SUM(IF(AL5="R",AK5),IF(AN5="R",AM5),IF(AP5="R",AO5),IF(AR5="R",AQ5),IF(AT5="R",AS5),IF(AV5="R",AU5))/$B20</f>
        <v>19166.666666666668</v>
      </c>
      <c r="AV20" s="252"/>
      <c r="AW20" s="252">
        <f>SUM(IF(AN5="R",AM5),IF(AP5="R",AO5),IF(AR5="R",AQ5),IF(AT5="R",AS5),IF(AV5="R",AU5),IF(AX5="R",AW5))/$B20</f>
        <v>19166.666666666668</v>
      </c>
      <c r="AX20" s="252"/>
      <c r="AY20" s="252">
        <f>SUM(IF(AP5="R",AO5),IF(AR5="R",AQ5),IF(AT5="R",AS5),IF(AV5="R",AU5),IF(AX5="R",AW5),IF(AZ5="R",AY5))/$B20</f>
        <v>19166.666666666668</v>
      </c>
      <c r="AZ20" s="252"/>
      <c r="BA20" s="252">
        <f>SUM(IF(AR5="R",AQ5),IF(AT5="R",AS5),IF(AV5="R",AU5),IF(AX5="R",AW5),IF(AZ5="R",AY5),IF(BB5="R",BA5))/$B20</f>
        <v>19166.666666666668</v>
      </c>
      <c r="BB20" s="252"/>
      <c r="BC20" s="252">
        <f>SUM(IF(AT5="R",AS5),IF(AV5="R",AU5),IF(AX5="R",AW5),IF(AZ5="R",AY5),IF(BB5="R",BA5),IF(BD5="R",BC5))/$B20</f>
        <v>19166.666666666668</v>
      </c>
      <c r="BD20" s="252"/>
      <c r="BE20" s="252">
        <f>SUM(IF(AV5="R",AU5),IF(AX5="R",AW5),IF(AZ5="R",AY5),IF(BB5="R",BA5),IF(BD5="R",BC5),IF(BF5="R",BE5))/$B20</f>
        <v>19166.666666666668</v>
      </c>
      <c r="BF20" s="252"/>
      <c r="BG20" s="252">
        <f>SUM(IF(AX5="R",AW5),IF(AZ5="R",AY5),IF(BB5="R",BA5),IF(BD5="R",BC5),IF(BF5="R",BE5),IF(BH5="R",BG5))/$B20</f>
        <v>19166.666666666668</v>
      </c>
      <c r="BH20" s="252"/>
      <c r="BI20" s="252">
        <f>SUM(IF(AZ5="R",AY5),IF(BB5="R",BA5),IF(BD5="R",BC5),IF(BF5="R",BE5),IF(BH5="R",BG5),IF(BJ5="R",BI5))/$B20</f>
        <v>19166.666666666668</v>
      </c>
      <c r="BJ20" s="252"/>
      <c r="BK20" s="252">
        <f>SUM(IF(BB5="R",BA5),IF(BD5="R",BC5),IF(BF5="R",BE5),IF(BH5="R",BG5),IF(BJ5="R",BI5),IF(BL5="R",BK5))/$B20</f>
        <v>19166.666666666668</v>
      </c>
      <c r="BL20" s="252"/>
      <c r="BM20" s="252">
        <f>SUM(IF(BD5="R",BC5),IF(BF5="R",BE5),IF(BH5="R",BG5),IF(BJ5="R",BI5),IF(BL5="R",BK5),IF(BN5="R",BM5))/$B20</f>
        <v>19166.666666666668</v>
      </c>
      <c r="BN20" s="252"/>
      <c r="BO20" s="252">
        <f>SUM(IF(BF5="R",BE5),IF(BH5="R",BG5),IF(BJ5="R",BI5),IF(BL5="R",BK5),IF(BN5="R",BM5),IF(BP5="R",BO5))/$B20</f>
        <v>19166.666666666668</v>
      </c>
      <c r="BP20" s="252"/>
      <c r="BQ20" s="252">
        <f>SUM(IF(BH5="R",BG5),IF(BJ5="R",BI5),IF(BL5="R",BK5),IF(BN5="R",BM5),IF(BP5="R",BO5),IF(BR5="R",BQ5))/$B20</f>
        <v>19166.666666666668</v>
      </c>
      <c r="BR20" s="252"/>
      <c r="BS20" s="252">
        <f>SUM(IF(BJ5="R",BI5),IF(BL5="R",BK5),IF(BN5="R",BM5),IF(BP5="R",BO5),IF(BR5="R",BQ5),IF(BT5="R",BS5))/$B20</f>
        <v>19166.666666666668</v>
      </c>
      <c r="BT20" s="252"/>
      <c r="BU20" s="252">
        <f>SUM(IF(BL5="R",BK5),IF(BN5="R",BM5),IF(BP5="R",BO5),IF(BR5="R",BQ5),IF(BT5="R",BS5),IF(BV5="R",BU5))/$B20</f>
        <v>19166.666666666668</v>
      </c>
      <c r="BV20" s="252"/>
      <c r="BW20" s="252">
        <f>SUM(IF(BN5="R",BM5),IF(BP5="R",BO5),IF(BR5="R",BQ5),IF(BT5="R",BS5),IF(BV5="R",BU5),IF(BX5="R",BW5))/$B20</f>
        <v>12500</v>
      </c>
      <c r="BX20" s="252"/>
      <c r="BY20" s="252">
        <f>SUM(IF(BP5="R",BO5),IF(BR5="R",BQ5),IF(BT5="R",BS5),IF(BV5="R",BU5),IF(BX5="R",BW5),IF(BZ5="R",BY5))/$B20</f>
        <v>5833.333333333333</v>
      </c>
      <c r="BZ20" s="252"/>
      <c r="CA20" s="252">
        <f>SUM(IF(BR5="R",BQ5),IF(BT5="R",BS5),IF(BV5="R",BU5),IF(BX5="R",BW5),IF(BZ5="R",BY5),IF(CB5="R",CA5))/$B20</f>
        <v>2500</v>
      </c>
      <c r="CB20" s="252"/>
      <c r="CC20" s="252">
        <f>SUM(IF(BT5="R",BS5),IF(BV5="R",BU5),IF(BX5="R",BW5),IF(BZ5="R",BY5),IF(CB5="R",CA5),IF(CD5="R",CC5))/$B20</f>
        <v>2500</v>
      </c>
      <c r="CD20" s="395"/>
    </row>
    <row r="21" spans="1:82" x14ac:dyDescent="0.25">
      <c r="A21" s="406">
        <v>3</v>
      </c>
      <c r="B21" s="407">
        <v>8</v>
      </c>
      <c r="C21" s="252">
        <f>SUM(IF(D6="R",C6))/$B21</f>
        <v>0</v>
      </c>
      <c r="D21" s="252"/>
      <c r="E21" s="252">
        <f>SUM(IF(D6="R",C6),IF(F6="R",E6))/$B21</f>
        <v>0</v>
      </c>
      <c r="F21" s="252"/>
      <c r="G21" s="252">
        <f>SUM(IF(D6="R",C6),IF(F6="R",E6),IF(H6="R",G6))/$B21</f>
        <v>0</v>
      </c>
      <c r="H21" s="252"/>
      <c r="I21" s="252">
        <f>SUM(IF(D6="R",C6),IF(F6="R",E6),IF(H6="R",G6),IF(J6="R",I6))/$B21</f>
        <v>0</v>
      </c>
      <c r="J21" s="252"/>
      <c r="K21" s="252">
        <f>SUM(IF(D6="R",C6),IF(F6="R",E6),IF(H6="R",G6),IF(J6="R",I6),IF(L6="R",K6))/$B21</f>
        <v>0</v>
      </c>
      <c r="L21" s="252"/>
      <c r="M21" s="252">
        <f>SUM(IF(D6="R",C6),IF(F6="R",E6),IF(H6="R",G6),IF(J6="R",I6),IF(L6="R",K6),IF(N6="R",M6))/$B21</f>
        <v>0</v>
      </c>
      <c r="N21" s="252"/>
      <c r="O21" s="252">
        <f>SUM(IF(D6="R",C6),IF(F6="R",E6),IF(H6="R",G6),IF(J6="R",I6),IF(L6="R",K6),IF(N6="R",M6),IF(P6="R",O6))/$B21</f>
        <v>0</v>
      </c>
      <c r="P21" s="252"/>
      <c r="Q21" s="252">
        <f>SUM(IF(D6="R",C6),IF(F6="R",E6),IF(H6="R",G6),IF(J6="R",I6),IF(L6="R",K6),IF(N6="R",M6),IF(P6="R",O6),IF(R6="R",Q6))/$B21</f>
        <v>0</v>
      </c>
      <c r="R21" s="252"/>
      <c r="S21" s="252">
        <f>SUM(IF(F6="R",E6),IF(H6="R",G6),IF(J6="R",I6),IF(L6="R",K6),IF(N6="R",M6),IF(P6="R",O6),IF(R6="R",Q6),IF(T6="R",S6))/$B21</f>
        <v>0</v>
      </c>
      <c r="T21" s="252"/>
      <c r="U21" s="252">
        <f>SUM(IF(H6="R",G6),IF(J6="R",I6),IF(L6="R",K6),IF(N6="R",M6),IF(P6="R",O6),IF(R6="R",Q6),IF(T6="R",S6),IF(V6="R",U6))/$B21</f>
        <v>0</v>
      </c>
      <c r="V21" s="252"/>
      <c r="W21" s="252">
        <f>SUM(IF(J6="R",I6),IF(L6="R",K6),IF(N6="R",M6),IF(P6="R",O6),IF(R6="R",Q6),IF(T6="R",S6),IF(V6="R",U6),IF(X6="R",W6))/$B21</f>
        <v>0</v>
      </c>
      <c r="X21" s="252"/>
      <c r="Y21" s="252">
        <f>SUM(IF(L6="R",K6),IF(N6="R",M6),IF(P6="R",O6),IF(R6="R",Q6),IF(T6="R",S6),IF(V6="R",U6),IF(X6="R",W6),IF(Z6="R",Y6))/$B21</f>
        <v>0</v>
      </c>
      <c r="Z21" s="252"/>
      <c r="AA21" s="252">
        <f>SUM(IF(N6="R",M6),IF(P6="R",O6),IF(R6="R",Q6),IF(T6="R",S6),IF(V6="R",U6),IF(X6="R",W6),IF(Z6="R",Y6),IF(AB6="R",AA6))/$B21</f>
        <v>0</v>
      </c>
      <c r="AB21" s="252"/>
      <c r="AC21" s="252">
        <f>SUM(IF(P6="R",O6),IF(R6="R",Q6),IF(T6="R",S6),IF(V6="R",U6),IF(X6="R",W6),IF(Z6="R",Y6),IF(AB6="R",AA6),IF(AD6="R",AC6))/$B21</f>
        <v>0</v>
      </c>
      <c r="AD21" s="252"/>
      <c r="AE21" s="252">
        <f>SUM(IF(R6="R",Q6),IF(T6="R",S6),IF(V6="R",U6),IF(X6="R",W6),IF(Z6="R",Y6),IF(AB6="R",AA6),IF(AD6="R",AC6),IF(AF6="R",AE6))/$B21</f>
        <v>0</v>
      </c>
      <c r="AF21" s="252"/>
      <c r="AG21" s="252">
        <f>SUM(IF(T6="R",S6),IF(V6="R",U6),IF(X6="R",W6),IF(Z6="R",Y6),IF(AB6="R",AA6),IF(AD6="R",AC6),IF(AF6="R",AE6),IF(AH6="R",AG6))/$B21</f>
        <v>0</v>
      </c>
      <c r="AH21" s="252"/>
      <c r="AI21" s="252">
        <f>SUM(IF(V6="R",U6),IF(X6="R",W6),IF(Z6="R",Y6),IF(AB6="R",AA6),IF(AD6="R",AC6),IF(AF6="R",AE6),IF(AH6="R",AG6),IF(AJ6="R",AI6))/$B21</f>
        <v>0</v>
      </c>
      <c r="AJ21" s="252"/>
      <c r="AK21" s="252">
        <f>SUM(IF(X6="R",W6),IF(Z6="R",Y6),IF(AB6="R",AA6),IF(AD6="R",AC6),IF(AF6="R",AE6),IF(AH6="R",AG6),IF(AJ6="R",AI6),IF(AL6="R",AK6))/$B21</f>
        <v>0</v>
      </c>
      <c r="AL21" s="252"/>
      <c r="AM21" s="252">
        <f>SUM(IF(Z6="R",Y6),IF(AB6="R",AA6),IF(AD6="R",AC6),IF(AF6="R",AE6),IF(AH6="R",AG6),IF(AJ6="R",AI6),IF(AL6="R",AK6),IF(AN6="R",AM6))/$B21</f>
        <v>0</v>
      </c>
      <c r="AN21" s="252"/>
      <c r="AO21" s="252">
        <f>SUM(IF(AB6="R",AA6),IF(AD6="R",AC6),IF(AF6="R",AE6),IF(AH6="R",AG6),IF(AJ6="R",AI6),IF(AL6="R",AK6),IF(AN6="R",AM6),IF(AP6="R",AO6))/$B21</f>
        <v>0</v>
      </c>
      <c r="AP21" s="252"/>
      <c r="AQ21" s="252">
        <f>SUM(IF(AD6="R",AC6),IF(AF6="R",AE6),IF(AH6="R",AG6),IF(AJ6="R",AI6),IF(AL6="R",AK6),IF(AN6="R",AM6),IF(AP6="R",AO6),IF(AR6="R",AQ6))/$B21</f>
        <v>0</v>
      </c>
      <c r="AR21" s="252"/>
      <c r="AS21" s="252">
        <f>SUM(IF(AF6="R",AE6),IF(AH6="R",AG6),IF(AJ6="R",AI6),IF(AL6="R",AK6),IF(AN6="R",AM6),IF(AP6="R",AO6),IF(AR6="R",AQ6),IF(AT6="R",AS6))/$B21</f>
        <v>0</v>
      </c>
      <c r="AT21" s="252"/>
      <c r="AU21" s="252">
        <f>SUM(IF(AH6="R",AG6),IF(AJ6="R",AI6),IF(AL6="R",AK6),IF(AN6="R",AM6),IF(AP6="R",AO6),IF(AR6="R",AQ6),IF(AT6="R",AS6),IF(AV6="R",AU6))/$B21</f>
        <v>0</v>
      </c>
      <c r="AV21" s="252"/>
      <c r="AW21" s="252">
        <f>SUM(IF(AJ6="R",AI6),IF(AL6="R",AK6),IF(AN6="R",AM6),IF(AP6="R",AO6),IF(AR6="R",AQ6),IF(AT6="R",AS6),IF(AV6="R",AU6),IF(AX6="R",AW6))/$B21</f>
        <v>0</v>
      </c>
      <c r="AX21" s="252"/>
      <c r="AY21" s="252">
        <f>SUM(IF(AL6="R",AK6),IF(AN6="R",AM6),IF(AP6="R",AO6),IF(AR6="R",AQ6),IF(AT6="R",AS6),IF(AV6="R",AU6),IF(AX6="R",AW6),IF(AZ6="R",AY6))/$B21</f>
        <v>0</v>
      </c>
      <c r="AZ21" s="252"/>
      <c r="BA21" s="252">
        <f>SUM(IF(AN6="R",AM6),IF(AP6="R",AO6),IF(AR6="R",AQ6),IF(AT6="R",AS6),IF(AV6="R",AU6),IF(AX6="R",AW6),IF(AZ6="R",AY6),IF(BB6="R",BA6))/$B21</f>
        <v>0</v>
      </c>
      <c r="BB21" s="252"/>
      <c r="BC21" s="252">
        <f>SUM(IF(AP6="R",AO6),IF(AR6="R",AQ6),IF(AT6="R",AS6),IF(AV6="R",AU6),IF(AX6="R",AW6),IF(AZ6="R",AY6),IF(BB6="R",BA6),IF(BD6="R",BC6))/$B21</f>
        <v>0</v>
      </c>
      <c r="BD21" s="252"/>
      <c r="BE21" s="252">
        <f>SUM(IF(AR6="R",AQ6),IF(AT6="R",AS6),IF(AV6="R",AU6),IF(AX6="R",AW6),IF(AZ6="R",AY6),IF(BB6="R",BA6),IF(BD6="R",BC6),IF(BF6="R",BE6))/$B21</f>
        <v>0</v>
      </c>
      <c r="BF21" s="252"/>
      <c r="BG21" s="252">
        <f>SUM(IF(AT6="R",AS6),IF(AV6="R",AU6),IF(AX6="R",AW6),IF(AZ6="R",AY6),IF(BB6="R",BA6),IF(BD6="R",BC6),IF(BF6="R",BE6),IF(BH6="R",BG6))/$B21</f>
        <v>0</v>
      </c>
      <c r="BH21" s="252"/>
      <c r="BI21" s="252">
        <f>SUM(IF(AV6="R",AU6),IF(AX6="R",AW6),IF(AZ6="R",AY6),IF(BB6="R",BA6),IF(BD6="R",BC6),IF(BF6="R",BE6),IF(BH6="R",BG6),IF(BJ6="R",BI6))/$B21</f>
        <v>0</v>
      </c>
      <c r="BJ21" s="252"/>
      <c r="BK21" s="252">
        <f>SUM(IF(AX6="R",AW6),IF(AZ6="R",AY6),IF(BB6="R",BA6),IF(BD6="R",BC6),IF(BF6="R",BE6),IF(BH6="R",BG6),IF(BJ6="R",BI6),IF(BL6="R",BK6))/$B21</f>
        <v>0</v>
      </c>
      <c r="BL21" s="252"/>
      <c r="BM21" s="252">
        <f>SUM(IF(AZ6="R",AY6),IF(BB6="R",BA6),IF(BD6="R",BC6),IF(BF6="R",BE6),IF(BH6="R",BG6),IF(BJ6="R",BI6),IF(BL6="R",BK6),IF(BN6="R",BM6))/$B21</f>
        <v>0</v>
      </c>
      <c r="BN21" s="252"/>
      <c r="BO21" s="252">
        <f>SUM(IF(BB6="R",BA6),IF(BD6="R",BC6),IF(BF6="R",BE6),IF(BH6="R",BG6),IF(BJ6="R",BI6),IF(BL6="R",BK6),IF(BN6="R",BM6),IF(BP6="R",BO6))/$B21</f>
        <v>0</v>
      </c>
      <c r="BP21" s="252"/>
      <c r="BQ21" s="252">
        <f>SUM(IF(BD6="R",BC6),IF(BF6="R",BE6),IF(BH6="R",BG6),IF(BJ6="R",BI6),IF(BL6="R",BK6),IF(BN6="R",BM6),IF(BP6="R",BO6),IF(BR6="R",BQ6))/$B21</f>
        <v>0</v>
      </c>
      <c r="BR21" s="252"/>
      <c r="BS21" s="252">
        <f>SUM(IF(BF6="R",BE6),IF(BH6="R",BG6),IF(BJ6="R",BI6),IF(BL6="R",BK6),IF(BN6="R",BM6),IF(BP6="R",BO6),IF(BR6="R",BQ6),IF(BT6="R",BS6))/$B21</f>
        <v>0</v>
      </c>
      <c r="BT21" s="252"/>
      <c r="BU21" s="252">
        <f>SUM(IF(BH6="R",BG6),IF(BJ6="R",BI6),IF(BL6="R",BK6),IF(BN6="R",BM6),IF(BP6="R",BO6),IF(BR6="R",BQ6),IF(BT6="R",BS6),IF(BV6="R",BU6))/$B21</f>
        <v>0</v>
      </c>
      <c r="BV21" s="252"/>
      <c r="BW21" s="252">
        <f>SUM(IF(BJ6="R",BI6),IF(BL6="R",BK6),IF(BN6="R",BM6),IF(BP6="R",BO6),IF(BR6="R",BQ6),IF(BT6="R",BS6),IF(BV6="R",BU6),IF(BX6="R",BW6))/$B21</f>
        <v>0</v>
      </c>
      <c r="BX21" s="252"/>
      <c r="BY21" s="252">
        <f>SUM(IF(BL6="R",BK6),IF(BN6="R",BM6),IF(BP6="R",BO6),IF(BR6="R",BQ6),IF(BT6="R",BS6),IF(BV6="R",BU6),IF(BX6="R",BW6),IF(BZ6="R",BY6))/$B21</f>
        <v>0</v>
      </c>
      <c r="BZ21" s="252"/>
      <c r="CA21" s="252">
        <f>SUM(IF(BN6="R",BM6),IF(BP6="R",BO6),IF(BR6="R",BQ6),IF(BT6="R",BS6),IF(BV6="R",BU6),IF(BX6="R",BW6),IF(BZ6="R",BY6),IF(CB6="R",CA6))/$B21</f>
        <v>0</v>
      </c>
      <c r="CB21" s="252"/>
      <c r="CC21" s="252">
        <f>SUM(IF(BP6="R",BO6),IF(BR6="R",BQ6),IF(BT6="R",BS6),IF(BV6="R",BU6),IF(BX6="R",BW6),IF(BZ6="R",BY6),IF(CB6="R",CA6),IF(CD6="R",CC6))/$B21</f>
        <v>0</v>
      </c>
      <c r="CD21" s="395"/>
    </row>
    <row r="22" spans="1:82" x14ac:dyDescent="0.25">
      <c r="A22" s="406">
        <v>4</v>
      </c>
      <c r="B22" s="407">
        <v>12</v>
      </c>
      <c r="C22" s="252">
        <f>SUM($C7:C7)/$B22</f>
        <v>0</v>
      </c>
      <c r="D22" s="252"/>
      <c r="E22" s="252">
        <f>SUM($C7:E7)/$B22</f>
        <v>0</v>
      </c>
      <c r="F22" s="252"/>
      <c r="G22" s="252">
        <f>SUM($C7:G7)/$B22</f>
        <v>0</v>
      </c>
      <c r="H22" s="252"/>
      <c r="I22" s="252">
        <f>SUM($C7:I7)/$B22</f>
        <v>0</v>
      </c>
      <c r="J22" s="252"/>
      <c r="K22" s="252">
        <f>SUM($C7:K7)/$B22</f>
        <v>0</v>
      </c>
      <c r="L22" s="252"/>
      <c r="M22" s="252">
        <f>SUM($C7:M7)/$B22</f>
        <v>0</v>
      </c>
      <c r="N22" s="252"/>
      <c r="O22" s="252">
        <f>SUM($C7:O7)/$B22</f>
        <v>0</v>
      </c>
      <c r="P22" s="252"/>
      <c r="Q22" s="252">
        <f>SUM($C7:Q7)/$B22</f>
        <v>0</v>
      </c>
      <c r="R22" s="252"/>
      <c r="S22" s="252">
        <f>SUM($C7:S7)/$B22</f>
        <v>0</v>
      </c>
      <c r="T22" s="252"/>
      <c r="U22" s="252">
        <f>SUM($C7:U7)/$B22</f>
        <v>0</v>
      </c>
      <c r="V22" s="252"/>
      <c r="W22" s="252">
        <f>SUM($C7:W7)/$B22</f>
        <v>0</v>
      </c>
      <c r="X22" s="252"/>
      <c r="Y22" s="252">
        <f>SUM($C7:Y7)/$B22</f>
        <v>0</v>
      </c>
      <c r="Z22" s="252"/>
      <c r="AA22" s="252">
        <f>SUM(E7:AA7)/$B22</f>
        <v>0</v>
      </c>
      <c r="AB22" s="252"/>
      <c r="AC22" s="252">
        <f>SUM(G7:AC7)/$B22</f>
        <v>0</v>
      </c>
      <c r="AD22" s="252"/>
      <c r="AE22" s="252">
        <f>SUM(I7:AE7)/$B22</f>
        <v>0</v>
      </c>
      <c r="AF22" s="252"/>
      <c r="AG22" s="252">
        <f>SUM(K7:AG7)/$B22</f>
        <v>0</v>
      </c>
      <c r="AH22" s="252"/>
      <c r="AI22" s="252">
        <f>SUM(M7:AI7)/$B22</f>
        <v>0</v>
      </c>
      <c r="AJ22" s="252"/>
      <c r="AK22" s="252">
        <f>SUM(O7:AK7)/$B22</f>
        <v>0</v>
      </c>
      <c r="AL22" s="252"/>
      <c r="AM22" s="252">
        <f>SUM(Q7:AM7)/$B22</f>
        <v>0</v>
      </c>
      <c r="AN22" s="252"/>
      <c r="AO22" s="252">
        <f>SUM(S7:AO7)/$B22</f>
        <v>0</v>
      </c>
      <c r="AP22" s="252"/>
      <c r="AQ22" s="252">
        <f>SUM(U7:AQ7)/$B22</f>
        <v>0</v>
      </c>
      <c r="AR22" s="252"/>
      <c r="AS22" s="252">
        <f>SUM(W7:AS7)/$B22</f>
        <v>0</v>
      </c>
      <c r="AT22" s="252"/>
      <c r="AU22" s="252">
        <f>SUM(Y7:AU7)/$B22</f>
        <v>0</v>
      </c>
      <c r="AV22" s="252"/>
      <c r="AW22" s="252">
        <f>SUM(AA7:AW7)/$B22</f>
        <v>0</v>
      </c>
      <c r="AX22" s="252"/>
      <c r="AY22" s="252">
        <f>SUM(AC7:AY7)/$B22</f>
        <v>0</v>
      </c>
      <c r="AZ22" s="252"/>
      <c r="BA22" s="252">
        <f>SUM(AE7:BA7)/$B22</f>
        <v>0</v>
      </c>
      <c r="BB22" s="252"/>
      <c r="BC22" s="252">
        <f>SUM(AG7:BC7)/$B22</f>
        <v>0</v>
      </c>
      <c r="BD22" s="252"/>
      <c r="BE22" s="252">
        <f>SUM(AI7:BE7)/$B22</f>
        <v>0</v>
      </c>
      <c r="BF22" s="252"/>
      <c r="BG22" s="252">
        <f>SUM(AK7:BG7)/$B22</f>
        <v>0</v>
      </c>
      <c r="BH22" s="252"/>
      <c r="BI22" s="252">
        <f>SUM(AM7:BI7)/$B22</f>
        <v>0</v>
      </c>
      <c r="BJ22" s="252"/>
      <c r="BK22" s="252">
        <f>SUM(AO7:BK7)/$B22</f>
        <v>0</v>
      </c>
      <c r="BL22" s="252"/>
      <c r="BM22" s="252">
        <f>SUM(AQ7:BM7)/$B22</f>
        <v>0</v>
      </c>
      <c r="BN22" s="252"/>
      <c r="BO22" s="252">
        <f>SUM(AS7:BO7)/$B22</f>
        <v>0</v>
      </c>
      <c r="BP22" s="252"/>
      <c r="BQ22" s="252">
        <f>SUM(AU7:BQ7)/$B22</f>
        <v>0</v>
      </c>
      <c r="BR22" s="252"/>
      <c r="BS22" s="252">
        <f>SUM(AW7:BS7)/$B22</f>
        <v>0</v>
      </c>
      <c r="BT22" s="252"/>
      <c r="BU22" s="252">
        <f>SUM(AY7:BU7)/$B22</f>
        <v>0</v>
      </c>
      <c r="BV22" s="252"/>
      <c r="BW22" s="252">
        <f>SUM(BA7:BW7)/$B22</f>
        <v>0</v>
      </c>
      <c r="BX22" s="252"/>
      <c r="BY22" s="252">
        <f>SUM(BC7:BY7)/$B22</f>
        <v>0</v>
      </c>
      <c r="BZ22" s="252"/>
      <c r="CA22" s="252">
        <f>SUM(BE7:CA7)/$B22</f>
        <v>0</v>
      </c>
      <c r="CB22" s="252"/>
      <c r="CC22" s="252">
        <f>SUM(BG7:CC7)/$B22</f>
        <v>0</v>
      </c>
      <c r="CD22" s="395"/>
    </row>
    <row r="23" spans="1:82" x14ac:dyDescent="0.25">
      <c r="A23" s="406">
        <v>5</v>
      </c>
      <c r="B23" s="407">
        <v>20</v>
      </c>
      <c r="C23" s="252">
        <f>SUM($C8:C8)/$B23</f>
        <v>0</v>
      </c>
      <c r="D23" s="252"/>
      <c r="E23" s="252">
        <f>SUM($C8:E8)/$B23</f>
        <v>0</v>
      </c>
      <c r="F23" s="252"/>
      <c r="G23" s="252">
        <f>SUM($C8:G8)/$B23</f>
        <v>0</v>
      </c>
      <c r="H23" s="252"/>
      <c r="I23" s="252">
        <f>SUM($C8:I8)/$B23</f>
        <v>0</v>
      </c>
      <c r="J23" s="252"/>
      <c r="K23" s="252">
        <f>SUM($C8:K8)/$B23</f>
        <v>0</v>
      </c>
      <c r="L23" s="252"/>
      <c r="M23" s="252">
        <f>SUM($C8:M8)/$B23</f>
        <v>0</v>
      </c>
      <c r="N23" s="252"/>
      <c r="O23" s="252">
        <f>SUM($C8:O8)/$B23</f>
        <v>0</v>
      </c>
      <c r="P23" s="252"/>
      <c r="Q23" s="252">
        <f>SUM($C8:Q8)/$B23</f>
        <v>0</v>
      </c>
      <c r="R23" s="252"/>
      <c r="S23" s="252">
        <f>SUM($C8:S8)/$B23</f>
        <v>0</v>
      </c>
      <c r="T23" s="252"/>
      <c r="U23" s="252">
        <f>SUM($C8:U8)/$B23</f>
        <v>0</v>
      </c>
      <c r="V23" s="252"/>
      <c r="W23" s="252">
        <f>SUM($C8:W8)/$B23</f>
        <v>0</v>
      </c>
      <c r="X23" s="252"/>
      <c r="Y23" s="252">
        <f>SUM($C8:Y8)/$B23</f>
        <v>0</v>
      </c>
      <c r="Z23" s="252"/>
      <c r="AA23" s="252">
        <f>SUM($C8:AA8)/$B23</f>
        <v>0</v>
      </c>
      <c r="AB23" s="252"/>
      <c r="AC23" s="252">
        <f>SUM($C8:AC8)/$B23</f>
        <v>0</v>
      </c>
      <c r="AD23" s="252"/>
      <c r="AE23" s="252">
        <f>SUM($C8:AE8)/$B23</f>
        <v>0</v>
      </c>
      <c r="AF23" s="252"/>
      <c r="AG23" s="252">
        <f>SUM($C8:AG8)/$B23</f>
        <v>0</v>
      </c>
      <c r="AH23" s="252"/>
      <c r="AI23" s="252">
        <f>SUM($C8:AI8)/$B23</f>
        <v>0</v>
      </c>
      <c r="AJ23" s="252"/>
      <c r="AK23" s="252">
        <f>SUM($C8:AK8)/$B23</f>
        <v>0</v>
      </c>
      <c r="AL23" s="252"/>
      <c r="AM23" s="252">
        <f>SUM($C8:AM8)/$B23</f>
        <v>0</v>
      </c>
      <c r="AN23" s="252"/>
      <c r="AO23" s="252">
        <f>SUM($C8:AO8)/$B23</f>
        <v>0</v>
      </c>
      <c r="AP23" s="252"/>
      <c r="AQ23" s="252">
        <f>SUM(E8:AQ8)/$B23</f>
        <v>0</v>
      </c>
      <c r="AR23" s="252"/>
      <c r="AS23" s="252">
        <f>SUM(G8:AS8)/$B23</f>
        <v>0</v>
      </c>
      <c r="AT23" s="252"/>
      <c r="AU23" s="252">
        <f>SUM(I8:AU8)/$B23</f>
        <v>0</v>
      </c>
      <c r="AV23" s="252"/>
      <c r="AW23" s="252">
        <f>SUM(K8:AW8)/$B23</f>
        <v>0</v>
      </c>
      <c r="AX23" s="252"/>
      <c r="AY23" s="252">
        <f>SUM(M8:AY8)/$B23</f>
        <v>0</v>
      </c>
      <c r="AZ23" s="252"/>
      <c r="BA23" s="252">
        <f>SUM(O8:BA8)/$B23</f>
        <v>0</v>
      </c>
      <c r="BB23" s="252"/>
      <c r="BC23" s="252">
        <f>SUM(Q8:BC8)/$B23</f>
        <v>0</v>
      </c>
      <c r="BD23" s="252"/>
      <c r="BE23" s="252">
        <f>SUM(S8:BE8)/$B23</f>
        <v>0</v>
      </c>
      <c r="BF23" s="252"/>
      <c r="BG23" s="252">
        <f>SUM(U8:BG8)/$B23</f>
        <v>0</v>
      </c>
      <c r="BH23" s="252"/>
      <c r="BI23" s="252">
        <f>SUM(W8:BI8)/$B23</f>
        <v>0</v>
      </c>
      <c r="BJ23" s="252"/>
      <c r="BK23" s="252">
        <f>SUM(Y8:BK8)/$B23</f>
        <v>0</v>
      </c>
      <c r="BL23" s="252"/>
      <c r="BM23" s="252">
        <f>SUM(AA8:BM8)/$B23</f>
        <v>0</v>
      </c>
      <c r="BN23" s="252"/>
      <c r="BO23" s="252">
        <f>SUM(AC8:BO8)/$B23</f>
        <v>0</v>
      </c>
      <c r="BP23" s="252"/>
      <c r="BQ23" s="252">
        <f>SUM(AE8:BQ8)/$B23</f>
        <v>0</v>
      </c>
      <c r="BR23" s="252"/>
      <c r="BS23" s="252">
        <f>SUM(AG8:BS8)/$B23</f>
        <v>0</v>
      </c>
      <c r="BT23" s="252"/>
      <c r="BU23" s="252">
        <f>SUM(AI8:BU8)/$B23</f>
        <v>0</v>
      </c>
      <c r="BV23" s="252"/>
      <c r="BW23" s="252">
        <f>SUM(AK8:BW8)/$B23</f>
        <v>0</v>
      </c>
      <c r="BX23" s="252"/>
      <c r="BY23" s="252">
        <f>SUM(AM8:BY8)/$B23</f>
        <v>0</v>
      </c>
      <c r="BZ23" s="252"/>
      <c r="CA23" s="252">
        <f>SUM(AO8:CA8)/$B23</f>
        <v>0</v>
      </c>
      <c r="CB23" s="252"/>
      <c r="CC23" s="252">
        <f>SUM(AQ8:CC8)/$B23</f>
        <v>0</v>
      </c>
      <c r="CD23" s="395"/>
    </row>
    <row r="24" spans="1:82" x14ac:dyDescent="0.25">
      <c r="A24" s="406">
        <v>6</v>
      </c>
      <c r="B24" s="407">
        <v>40</v>
      </c>
      <c r="C24" s="252">
        <f>SUM($C9:C9)/$B24</f>
        <v>1250</v>
      </c>
      <c r="D24" s="252"/>
      <c r="E24" s="252">
        <f>SUM($C9:E9)/$B24</f>
        <v>1250</v>
      </c>
      <c r="F24" s="252"/>
      <c r="G24" s="252">
        <f>SUM($C9:G9)/$B24</f>
        <v>1250</v>
      </c>
      <c r="H24" s="252"/>
      <c r="I24" s="252">
        <f>SUM($C9:I9)/$B24</f>
        <v>1250</v>
      </c>
      <c r="J24" s="252"/>
      <c r="K24" s="252">
        <f>SUM($C9:K9)/$B24</f>
        <v>1250</v>
      </c>
      <c r="L24" s="252"/>
      <c r="M24" s="252">
        <f>SUM($C9:M9)/$B24</f>
        <v>1250</v>
      </c>
      <c r="N24" s="252"/>
      <c r="O24" s="252">
        <f>SUM($C9:O9)/$B24</f>
        <v>1250</v>
      </c>
      <c r="P24" s="252"/>
      <c r="Q24" s="252">
        <f>SUM($C9:Q9)/$B24</f>
        <v>1250</v>
      </c>
      <c r="R24" s="252"/>
      <c r="S24" s="252">
        <f>SUM($C9:S9)/$B24</f>
        <v>1250</v>
      </c>
      <c r="T24" s="252"/>
      <c r="U24" s="252">
        <f>SUM($C9:U9)/$B24</f>
        <v>1250</v>
      </c>
      <c r="V24" s="252"/>
      <c r="W24" s="252">
        <f>SUM($C9:W9)/$B24</f>
        <v>1250</v>
      </c>
      <c r="X24" s="252"/>
      <c r="Y24" s="252">
        <f>SUM($C9:Y9)/$B24</f>
        <v>1250</v>
      </c>
      <c r="Z24" s="252"/>
      <c r="AA24" s="252">
        <f>SUM($C9:AA9)/$B24</f>
        <v>1250</v>
      </c>
      <c r="AB24" s="252"/>
      <c r="AC24" s="252">
        <f>SUM($C9:AC9)/$B24</f>
        <v>1250</v>
      </c>
      <c r="AD24" s="252"/>
      <c r="AE24" s="252">
        <f>SUM($C9:AE9)/$B24</f>
        <v>1250</v>
      </c>
      <c r="AF24" s="252"/>
      <c r="AG24" s="252">
        <f>SUM($C9:AG9)/$B24</f>
        <v>1250</v>
      </c>
      <c r="AH24" s="252"/>
      <c r="AI24" s="252">
        <f>SUM($C9:AI9)/$B24</f>
        <v>1250</v>
      </c>
      <c r="AJ24" s="252"/>
      <c r="AK24" s="252">
        <f>SUM($C9:AK9)/$B24</f>
        <v>1250</v>
      </c>
      <c r="AL24" s="252"/>
      <c r="AM24" s="252">
        <f>SUM($C9:AM9)/$B24</f>
        <v>1250</v>
      </c>
      <c r="AN24" s="252"/>
      <c r="AO24" s="252">
        <f>SUM($C9:AO9)/$B24</f>
        <v>1250</v>
      </c>
      <c r="AP24" s="252"/>
      <c r="AQ24" s="252">
        <f>SUM($C9:AQ9)/$B24</f>
        <v>1250</v>
      </c>
      <c r="AR24" s="252"/>
      <c r="AS24" s="252">
        <f>SUM($C9:AS9)/$B24</f>
        <v>1250</v>
      </c>
      <c r="AT24" s="252"/>
      <c r="AU24" s="252">
        <f>SUM($C9:AU9)/$B24</f>
        <v>1250</v>
      </c>
      <c r="AV24" s="252"/>
      <c r="AW24" s="252">
        <f>SUM($C9:AW9)/$B24</f>
        <v>1250</v>
      </c>
      <c r="AX24" s="252"/>
      <c r="AY24" s="252">
        <f>SUM($C9:AY9)/$B24</f>
        <v>1250</v>
      </c>
      <c r="AZ24" s="252"/>
      <c r="BA24" s="252">
        <f>SUM($C9:BA9)/$B24</f>
        <v>1250</v>
      </c>
      <c r="BB24" s="252"/>
      <c r="BC24" s="252">
        <f>SUM($C9:BC9)/$B24</f>
        <v>1250</v>
      </c>
      <c r="BD24" s="252"/>
      <c r="BE24" s="252">
        <f>SUM($C9:BE9)/$B24</f>
        <v>1250</v>
      </c>
      <c r="BF24" s="252"/>
      <c r="BG24" s="252">
        <f>SUM($C9:BG9)/$B24</f>
        <v>1250</v>
      </c>
      <c r="BH24" s="252"/>
      <c r="BI24" s="252">
        <f>SUM($C9:BI9)/$B24</f>
        <v>1250</v>
      </c>
      <c r="BJ24" s="252"/>
      <c r="BK24" s="252">
        <f>SUM($C9:BK9)/$B24</f>
        <v>2500</v>
      </c>
      <c r="BL24" s="252"/>
      <c r="BM24" s="252">
        <f>SUM($C9:BM9)/$B24</f>
        <v>2500</v>
      </c>
      <c r="BN24" s="252"/>
      <c r="BO24" s="252">
        <f>SUM($C9:BO9)/$B24</f>
        <v>2500</v>
      </c>
      <c r="BP24" s="252"/>
      <c r="BQ24" s="252">
        <f>SUM($C9:BQ9)/$B24</f>
        <v>2500</v>
      </c>
      <c r="BR24" s="252"/>
      <c r="BS24" s="252">
        <f>SUM($C9:BS9)/$B24</f>
        <v>2500</v>
      </c>
      <c r="BT24" s="252"/>
      <c r="BU24" s="252">
        <f>SUM($C9:BU9)/$B24</f>
        <v>2500</v>
      </c>
      <c r="BV24" s="252"/>
      <c r="BW24" s="252">
        <f>SUM($C9:BW9)/$B24</f>
        <v>2500</v>
      </c>
      <c r="BX24" s="252"/>
      <c r="BY24" s="252">
        <f>SUM($C9:BY9)/$B24</f>
        <v>2500</v>
      </c>
      <c r="BZ24" s="252"/>
      <c r="CA24" s="252">
        <f>SUM($C9:CA9)/$B24</f>
        <v>2500</v>
      </c>
      <c r="CB24" s="252"/>
      <c r="CC24" s="252">
        <f>SUM($C9:CC9)/$B24</f>
        <v>2500</v>
      </c>
      <c r="CD24" s="395"/>
    </row>
    <row r="25" spans="1:82" x14ac:dyDescent="0.25">
      <c r="A25" s="508" t="s">
        <v>56</v>
      </c>
      <c r="B25" s="509"/>
      <c r="C25" s="416">
        <f>SUM(C19:C24)</f>
        <v>23333.333333333332</v>
      </c>
      <c r="D25" s="416"/>
      <c r="E25" s="416">
        <f t="shared" ref="E25" si="149">SUM(E19:E24)</f>
        <v>23333.333333333332</v>
      </c>
      <c r="F25" s="416"/>
      <c r="G25" s="416">
        <f t="shared" ref="G25" si="150">SUM(G19:G24)</f>
        <v>23333.333333333332</v>
      </c>
      <c r="H25" s="416"/>
      <c r="I25" s="416">
        <f t="shared" ref="I25" si="151">SUM(I19:I24)</f>
        <v>23333.333333333332</v>
      </c>
      <c r="J25" s="416"/>
      <c r="K25" s="416">
        <f t="shared" ref="K25" si="152">SUM(K19:K24)</f>
        <v>24583.333333333332</v>
      </c>
      <c r="L25" s="416"/>
      <c r="M25" s="416">
        <f t="shared" ref="M25" si="153">SUM(M19:M24)</f>
        <v>31250</v>
      </c>
      <c r="N25" s="416"/>
      <c r="O25" s="416">
        <f t="shared" ref="O25" si="154">SUM(O19:O24)</f>
        <v>19583.333333333336</v>
      </c>
      <c r="P25" s="416"/>
      <c r="Q25" s="416">
        <f t="shared" ref="Q25" si="155">SUM(Q19:Q24)</f>
        <v>22916.666666666668</v>
      </c>
      <c r="R25" s="416"/>
      <c r="S25" s="416">
        <f t="shared" ref="S25" si="156">SUM(S19:S24)</f>
        <v>20416.666666666668</v>
      </c>
      <c r="T25" s="416"/>
      <c r="U25" s="416">
        <f t="shared" ref="U25" si="157">SUM(U19:U24)</f>
        <v>20416.666666666668</v>
      </c>
      <c r="V25" s="416"/>
      <c r="W25" s="416">
        <f t="shared" ref="W25" si="158">SUM(W19:W24)</f>
        <v>17916.666666666668</v>
      </c>
      <c r="X25" s="416"/>
      <c r="Y25" s="416">
        <f t="shared" ref="Y25" si="159">SUM(Y19:Y24)</f>
        <v>11250</v>
      </c>
      <c r="Z25" s="416"/>
      <c r="AA25" s="416">
        <f t="shared" ref="AA25" si="160">SUM(AA19:AA24)</f>
        <v>13750</v>
      </c>
      <c r="AB25" s="416"/>
      <c r="AC25" s="416">
        <f t="shared" ref="AC25" si="161">SUM(AC19:AC24)</f>
        <v>17083.333333333336</v>
      </c>
      <c r="AD25" s="416"/>
      <c r="AE25" s="416">
        <f t="shared" ref="AE25" si="162">SUM(AE19:AE24)</f>
        <v>20416.666666666668</v>
      </c>
      <c r="AF25" s="416"/>
      <c r="AG25" s="416">
        <f t="shared" ref="AG25" si="163">SUM(AG19:AG24)</f>
        <v>20416.666666666668</v>
      </c>
      <c r="AH25" s="416"/>
      <c r="AI25" s="416">
        <f t="shared" ref="AI25" si="164">SUM(AI19:AI24)</f>
        <v>20416.666666666668</v>
      </c>
      <c r="AJ25" s="416"/>
      <c r="AK25" s="416">
        <f t="shared" ref="AK25" si="165">SUM(AK19:AK24)</f>
        <v>20416.666666666668</v>
      </c>
      <c r="AL25" s="416"/>
      <c r="AM25" s="416">
        <f t="shared" ref="AM25" si="166">SUM(AM19:AM24)</f>
        <v>20416.666666666668</v>
      </c>
      <c r="AN25" s="416"/>
      <c r="AO25" s="416">
        <f t="shared" ref="AO25" si="167">SUM(AO19:AO24)</f>
        <v>20416.666666666668</v>
      </c>
      <c r="AP25" s="416"/>
      <c r="AQ25" s="416">
        <f t="shared" ref="AQ25" si="168">SUM(AQ19:AQ24)</f>
        <v>20416.666666666668</v>
      </c>
      <c r="AR25" s="416"/>
      <c r="AS25" s="416">
        <f t="shared" ref="AS25" si="169">SUM(AS19:AS24)</f>
        <v>20416.666666666668</v>
      </c>
      <c r="AT25" s="416"/>
      <c r="AU25" s="416">
        <f t="shared" ref="AU25" si="170">SUM(AU19:AU24)</f>
        <v>20416.666666666668</v>
      </c>
      <c r="AV25" s="416"/>
      <c r="AW25" s="416">
        <f t="shared" ref="AW25" si="171">SUM(AW19:AW24)</f>
        <v>20416.666666666668</v>
      </c>
      <c r="AX25" s="416"/>
      <c r="AY25" s="416">
        <f t="shared" ref="AY25" si="172">SUM(AY19:AY24)</f>
        <v>20416.666666666668</v>
      </c>
      <c r="AZ25" s="416"/>
      <c r="BA25" s="416">
        <f t="shared" ref="BA25" si="173">SUM(BA19:BA24)</f>
        <v>20416.666666666668</v>
      </c>
      <c r="BB25" s="416"/>
      <c r="BC25" s="416">
        <f t="shared" ref="BC25" si="174">SUM(BC19:BC24)</f>
        <v>20416.666666666668</v>
      </c>
      <c r="BD25" s="416"/>
      <c r="BE25" s="416">
        <f t="shared" ref="BE25" si="175">SUM(BE19:BE24)</f>
        <v>20416.666666666668</v>
      </c>
      <c r="BF25" s="416"/>
      <c r="BG25" s="416">
        <f t="shared" ref="BG25" si="176">SUM(BG19:BG24)</f>
        <v>20416.666666666668</v>
      </c>
      <c r="BH25" s="416"/>
      <c r="BI25" s="416">
        <f t="shared" ref="BI25" si="177">SUM(BI19:BI24)</f>
        <v>20416.666666666668</v>
      </c>
      <c r="BJ25" s="416"/>
      <c r="BK25" s="416">
        <f t="shared" ref="BK25" si="178">SUM(BK19:BK24)</f>
        <v>21666.666666666668</v>
      </c>
      <c r="BL25" s="416"/>
      <c r="BM25" s="416">
        <f t="shared" ref="BM25" si="179">SUM(BM19:BM24)</f>
        <v>21666.666666666668</v>
      </c>
      <c r="BN25" s="416"/>
      <c r="BO25" s="416">
        <f t="shared" ref="BO25" si="180">SUM(BO19:BO24)</f>
        <v>21666.666666666668</v>
      </c>
      <c r="BP25" s="416"/>
      <c r="BQ25" s="416">
        <f t="shared" ref="BQ25" si="181">SUM(BQ19:BQ24)</f>
        <v>21666.666666666668</v>
      </c>
      <c r="BR25" s="416"/>
      <c r="BS25" s="416">
        <f t="shared" ref="BS25" si="182">SUM(BS19:BS24)</f>
        <v>21666.666666666668</v>
      </c>
      <c r="BT25" s="416"/>
      <c r="BU25" s="416">
        <f t="shared" ref="BU25" si="183">SUM(BU19:BU24)</f>
        <v>21666.666666666668</v>
      </c>
      <c r="BV25" s="416"/>
      <c r="BW25" s="416">
        <f t="shared" ref="BW25" si="184">SUM(BW19:BW24)</f>
        <v>15000</v>
      </c>
      <c r="BX25" s="416"/>
      <c r="BY25" s="416">
        <f t="shared" ref="BY25" si="185">SUM(BY19:BY24)</f>
        <v>8333.3333333333321</v>
      </c>
      <c r="BZ25" s="416"/>
      <c r="CA25" s="416">
        <f t="shared" ref="CA25" si="186">SUM(CA19:CA24)</f>
        <v>5000</v>
      </c>
      <c r="CB25" s="416"/>
      <c r="CC25" s="416">
        <f t="shared" ref="CC25" si="187">SUM(CC19:CC24)</f>
        <v>5000</v>
      </c>
      <c r="CD25" s="417"/>
    </row>
    <row r="26" spans="1:82" x14ac:dyDescent="0.25">
      <c r="A26" s="418"/>
      <c r="B26" s="249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2"/>
      <c r="BW26" s="252"/>
      <c r="BX26" s="252"/>
      <c r="BY26" s="252"/>
      <c r="BZ26" s="252"/>
      <c r="CA26" s="252"/>
      <c r="CB26" s="252"/>
      <c r="CC26" s="252"/>
      <c r="CD26" s="395"/>
    </row>
    <row r="27" spans="1:82" x14ac:dyDescent="0.25">
      <c r="A27" s="419"/>
      <c r="B27" s="250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2"/>
      <c r="CD27" s="395"/>
    </row>
    <row r="28" spans="1:82" x14ac:dyDescent="0.25">
      <c r="A28" s="419"/>
      <c r="B28" s="250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2"/>
      <c r="CD28" s="395"/>
    </row>
    <row r="29" spans="1:82" x14ac:dyDescent="0.25">
      <c r="A29" s="420"/>
      <c r="B29" s="251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2"/>
      <c r="CD29" s="395"/>
    </row>
    <row r="30" spans="1:82" x14ac:dyDescent="0.25">
      <c r="A30" s="411" t="s">
        <v>80</v>
      </c>
      <c r="B30" s="251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52"/>
      <c r="BQ30" s="252"/>
      <c r="BR30" s="252"/>
      <c r="BS30" s="252"/>
      <c r="BT30" s="252"/>
      <c r="BU30" s="252"/>
      <c r="BV30" s="252"/>
      <c r="BW30" s="252"/>
      <c r="BX30" s="252"/>
      <c r="BY30" s="252"/>
      <c r="BZ30" s="252"/>
      <c r="CA30" s="252"/>
      <c r="CB30" s="252"/>
      <c r="CC30" s="252"/>
      <c r="CD30" s="395"/>
    </row>
    <row r="31" spans="1:82" ht="38.25" x14ac:dyDescent="0.25">
      <c r="A31" s="401" t="s">
        <v>54</v>
      </c>
      <c r="B31" s="402" t="s">
        <v>55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  <c r="BI31" s="252"/>
      <c r="BJ31" s="252"/>
      <c r="BK31" s="252"/>
      <c r="BL31" s="252"/>
      <c r="BM31" s="252"/>
      <c r="BN31" s="252"/>
      <c r="BO31" s="252"/>
      <c r="BP31" s="252"/>
      <c r="BQ31" s="252"/>
      <c r="BR31" s="252"/>
      <c r="BS31" s="252"/>
      <c r="BT31" s="252"/>
      <c r="BU31" s="252"/>
      <c r="BV31" s="252"/>
      <c r="BW31" s="252"/>
      <c r="BX31" s="252"/>
      <c r="BY31" s="252"/>
      <c r="BZ31" s="252"/>
      <c r="CA31" s="252"/>
      <c r="CB31" s="252"/>
      <c r="CC31" s="252"/>
      <c r="CD31" s="395"/>
    </row>
    <row r="32" spans="1:82" x14ac:dyDescent="0.25">
      <c r="A32" s="406">
        <v>1</v>
      </c>
      <c r="B32" s="407">
        <v>4</v>
      </c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2"/>
      <c r="BI32" s="252"/>
      <c r="BJ32" s="252"/>
      <c r="BK32" s="252"/>
      <c r="BL32" s="252"/>
      <c r="BM32" s="252"/>
      <c r="BN32" s="252"/>
      <c r="BO32" s="252"/>
      <c r="BP32" s="252"/>
      <c r="BQ32" s="252"/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395"/>
    </row>
    <row r="33" spans="1:95" x14ac:dyDescent="0.25">
      <c r="A33" s="406">
        <v>2</v>
      </c>
      <c r="B33" s="407">
        <v>6</v>
      </c>
      <c r="C33" s="252">
        <f>SUM(C34:C39)</f>
        <v>0</v>
      </c>
      <c r="D33" s="252"/>
      <c r="E33" s="252">
        <f t="shared" ref="E33" si="188">SUM(E34:E39)</f>
        <v>0</v>
      </c>
      <c r="F33" s="252"/>
      <c r="G33" s="252">
        <f t="shared" ref="G33" si="189">SUM(G34:G39)</f>
        <v>0</v>
      </c>
      <c r="H33" s="252"/>
      <c r="I33" s="252">
        <f t="shared" ref="I33" si="190">SUM(I34:I39)</f>
        <v>0</v>
      </c>
      <c r="J33" s="252"/>
      <c r="K33" s="252">
        <f t="shared" ref="K33" si="191">SUM(K34:K39)</f>
        <v>0</v>
      </c>
      <c r="L33" s="252"/>
      <c r="M33" s="252">
        <f t="shared" ref="M33" si="192">SUM(M34:M39)</f>
        <v>0</v>
      </c>
      <c r="N33" s="252"/>
      <c r="O33" s="252">
        <f t="shared" ref="O33" si="193">SUM(O34:O39)</f>
        <v>0</v>
      </c>
      <c r="P33" s="252"/>
      <c r="Q33" s="252">
        <f t="shared" ref="Q33" si="194">SUM(Q34:Q39)</f>
        <v>0</v>
      </c>
      <c r="R33" s="252"/>
      <c r="S33" s="252">
        <f t="shared" ref="S33" si="195">SUM(S34:S39)</f>
        <v>0</v>
      </c>
      <c r="T33" s="252"/>
      <c r="U33" s="252">
        <f t="shared" ref="U33" si="196">SUM(U34:U39)</f>
        <v>0</v>
      </c>
      <c r="V33" s="252"/>
      <c r="W33" s="252">
        <f t="shared" ref="W33" si="197">SUM(W34:W39)</f>
        <v>0</v>
      </c>
      <c r="X33" s="252"/>
      <c r="Y33" s="252">
        <f t="shared" ref="Y33" si="198">SUM(Y34:Y39)</f>
        <v>0</v>
      </c>
      <c r="Z33" s="252"/>
      <c r="AA33" s="252">
        <f t="shared" ref="AA33" si="199">SUM(AA34:AA39)</f>
        <v>0</v>
      </c>
      <c r="AB33" s="252"/>
      <c r="AC33" s="252">
        <f t="shared" ref="AC33" si="200">SUM(AC34:AC39)</f>
        <v>0</v>
      </c>
      <c r="AD33" s="252"/>
      <c r="AE33" s="252">
        <f t="shared" ref="AE33" si="201">SUM(AE34:AE39)</f>
        <v>0</v>
      </c>
      <c r="AF33" s="252"/>
      <c r="AG33" s="252">
        <f t="shared" ref="AG33" si="202">SUM(AG34:AG39)</f>
        <v>0</v>
      </c>
      <c r="AH33" s="252"/>
      <c r="AI33" s="252">
        <f t="shared" ref="AI33" si="203">SUM(AI34:AI39)</f>
        <v>0</v>
      </c>
      <c r="AJ33" s="252"/>
      <c r="AK33" s="252">
        <f t="shared" ref="AK33" si="204">SUM(AK34:AK39)</f>
        <v>0</v>
      </c>
      <c r="AL33" s="252"/>
      <c r="AM33" s="252">
        <f t="shared" ref="AM33" si="205">SUM(AM34:AM39)</f>
        <v>0</v>
      </c>
      <c r="AN33" s="252"/>
      <c r="AO33" s="252">
        <f t="shared" ref="AO33" si="206">SUM(AO34:AO39)</f>
        <v>0</v>
      </c>
      <c r="AP33" s="252"/>
      <c r="AQ33" s="252">
        <f t="shared" ref="AQ33" si="207">SUM(AQ34:AQ39)</f>
        <v>0</v>
      </c>
      <c r="AR33" s="252"/>
      <c r="AS33" s="252">
        <f t="shared" ref="AS33" si="208">SUM(AS34:AS39)</f>
        <v>0</v>
      </c>
      <c r="AT33" s="252"/>
      <c r="AU33" s="252">
        <f t="shared" ref="AU33" si="209">SUM(AU34:AU39)</f>
        <v>0</v>
      </c>
      <c r="AV33" s="252"/>
      <c r="AW33" s="252">
        <f t="shared" ref="AW33" si="210">SUM(AW34:AW39)</f>
        <v>0</v>
      </c>
      <c r="AX33" s="252"/>
      <c r="AY33" s="252">
        <f t="shared" ref="AY33" si="211">SUM(AY34:AY39)</f>
        <v>0</v>
      </c>
      <c r="AZ33" s="252"/>
      <c r="BA33" s="252">
        <f t="shared" ref="BA33" si="212">SUM(BA34:BA39)</f>
        <v>0</v>
      </c>
      <c r="BB33" s="252"/>
      <c r="BC33" s="252">
        <f t="shared" ref="BC33" si="213">SUM(BC34:BC39)</f>
        <v>0</v>
      </c>
      <c r="BD33" s="252"/>
      <c r="BE33" s="252">
        <f t="shared" ref="BE33" si="214">SUM(BE34:BE39)</f>
        <v>0</v>
      </c>
      <c r="BF33" s="252"/>
      <c r="BG33" s="252">
        <f t="shared" ref="BG33" si="215">SUM(BG34:BG39)</f>
        <v>0</v>
      </c>
      <c r="BH33" s="252"/>
      <c r="BI33" s="252">
        <f t="shared" ref="BI33" si="216">SUM(BI34:BI39)</f>
        <v>0</v>
      </c>
      <c r="BJ33" s="252"/>
      <c r="BK33" s="252">
        <f t="shared" ref="BK33" si="217">SUM(BK34:BK39)</f>
        <v>0</v>
      </c>
      <c r="BL33" s="252"/>
      <c r="BM33" s="252">
        <f t="shared" ref="BM33" si="218">SUM(BM34:BM39)</f>
        <v>0</v>
      </c>
      <c r="BN33" s="252"/>
      <c r="BO33" s="252">
        <f t="shared" ref="BO33" si="219">SUM(BO34:BO39)</f>
        <v>0</v>
      </c>
      <c r="BP33" s="252"/>
      <c r="BQ33" s="252">
        <f t="shared" ref="BQ33" si="220">SUM(BQ34:BQ39)</f>
        <v>0</v>
      </c>
      <c r="BR33" s="252"/>
      <c r="BS33" s="252">
        <f t="shared" ref="BS33" si="221">SUM(BS34:BS39)</f>
        <v>0</v>
      </c>
      <c r="BT33" s="252"/>
      <c r="BU33" s="252">
        <f t="shared" ref="BU33" si="222">SUM(BU34:BU39)</f>
        <v>0</v>
      </c>
      <c r="BV33" s="252"/>
      <c r="BW33" s="252">
        <f t="shared" ref="BW33" si="223">SUM(BW34:BW39)</f>
        <v>0</v>
      </c>
      <c r="BX33" s="252"/>
      <c r="BY33" s="252">
        <f t="shared" ref="BY33" si="224">SUM(BY34:BY39)</f>
        <v>0</v>
      </c>
      <c r="BZ33" s="252"/>
      <c r="CA33" s="252">
        <f t="shared" ref="CA33" si="225">SUM(CA34:CA39)</f>
        <v>0</v>
      </c>
      <c r="CB33" s="252"/>
      <c r="CC33" s="252">
        <f t="shared" ref="CC33" si="226">SUM(CC34:CC39)</f>
        <v>0</v>
      </c>
      <c r="CD33" s="395"/>
    </row>
    <row r="34" spans="1:95" hidden="1" outlineLevel="1" x14ac:dyDescent="0.25">
      <c r="A34" s="406"/>
      <c r="B34" s="407"/>
      <c r="C34" s="252">
        <f>IF(D$5="Z",C$5/6,0)</f>
        <v>0</v>
      </c>
      <c r="D34" s="252"/>
      <c r="E34" s="252">
        <f>IF(D$5="Z",(2*(C$5-C34))/(7-1),0)</f>
        <v>0</v>
      </c>
      <c r="F34" s="252"/>
      <c r="G34" s="252">
        <f>IF(D$5="Z",(2*(C$5-C34-E34))/(7-2),0)</f>
        <v>0</v>
      </c>
      <c r="H34" s="252"/>
      <c r="I34" s="252">
        <f>IF(D$5="Z",(2*(C$5-C34-E34-G34))/(7-3),0)</f>
        <v>0</v>
      </c>
      <c r="J34" s="252"/>
      <c r="K34" s="252">
        <f>IF(D$5="Z",(2*(C$5-C34-E34-G34-I34))/(7-4),0)</f>
        <v>0</v>
      </c>
      <c r="L34" s="252"/>
      <c r="M34" s="252">
        <f>IF(D$5="Z",(2*(C$5-C34-E34-G34-I34-K34))/(7-5),0)</f>
        <v>0</v>
      </c>
      <c r="N34" s="252"/>
      <c r="O34" s="252">
        <f>IF(P$5="Z",O$5/6,0)</f>
        <v>0</v>
      </c>
      <c r="P34" s="252"/>
      <c r="Q34" s="252">
        <f>IF(P$5="Z",(2*(O$5-O34))/(7-1),0)</f>
        <v>0</v>
      </c>
      <c r="R34" s="252"/>
      <c r="S34" s="252">
        <f>IF(P$5="Z",(2*(O$5-O34-Q34))/(7-2),0)</f>
        <v>0</v>
      </c>
      <c r="T34" s="252"/>
      <c r="U34" s="252">
        <f>IF(P$5="Z",(2*(O$5-O34-Q34-S34))/(7-3),0)</f>
        <v>0</v>
      </c>
      <c r="V34" s="252"/>
      <c r="W34" s="252">
        <f>IF(P$5="Z",(2*(O$5-O34-Q34-S34-U34))/(7-4),0)</f>
        <v>0</v>
      </c>
      <c r="X34" s="252"/>
      <c r="Y34" s="252">
        <f>IF(P$5="Z",(2*(O$5-O34-Q34-S34-U34-W34))/(7-5),0)</f>
        <v>0</v>
      </c>
      <c r="Z34" s="252"/>
      <c r="AA34" s="252">
        <f>IF(AB$5="Z",AA$5/6,0)</f>
        <v>0</v>
      </c>
      <c r="AB34" s="252"/>
      <c r="AC34" s="252">
        <f>IF(AB$5="Z",(2*(AA$5-AA34))/(7-1),0)</f>
        <v>0</v>
      </c>
      <c r="AD34" s="252"/>
      <c r="AE34" s="252">
        <f>IF(AB$5="Z",(2*(AA$5-AA34-AC34))/(7-2),0)</f>
        <v>0</v>
      </c>
      <c r="AF34" s="252"/>
      <c r="AG34" s="252">
        <f>IF(AB$5="Z",(2*(AA$5-AA34-AC34-AE34))/(7-3),0)</f>
        <v>0</v>
      </c>
      <c r="AH34" s="252"/>
      <c r="AI34" s="252">
        <f>IF(AB$5="Z",(2*(AA$5-AA34-AC34-AE34-AG34))/(7-4),0)</f>
        <v>0</v>
      </c>
      <c r="AJ34" s="252"/>
      <c r="AK34" s="252">
        <f>IF(AB$5="Z",(2*(AA$5-AA34-AC34-AE34-AG34-AI34))/(7-5),0)</f>
        <v>0</v>
      </c>
      <c r="AL34" s="252"/>
      <c r="AM34" s="252">
        <f>IF(AN$5="Z",AM$5/6,0)</f>
        <v>0</v>
      </c>
      <c r="AN34" s="252"/>
      <c r="AO34" s="252">
        <f>IF(AN$5="Z",(2*(AM$5-AM34))/(7-1),0)</f>
        <v>0</v>
      </c>
      <c r="AP34" s="252"/>
      <c r="AQ34" s="252">
        <f>IF(AN$5="Z",(2*(AM$5-AM34-AO34))/(7-2),0)</f>
        <v>0</v>
      </c>
      <c r="AR34" s="252"/>
      <c r="AS34" s="252">
        <f>IF(AN$5="Z",(2*(AM$5-AM34-AO34-AQ34))/(7-3),0)</f>
        <v>0</v>
      </c>
      <c r="AT34" s="252"/>
      <c r="AU34" s="252">
        <f>IF(AN$5="Z",(2*(AM$5-AM34-AO34-AQ34-AS34))/(7-4),0)</f>
        <v>0</v>
      </c>
      <c r="AV34" s="252"/>
      <c r="AW34" s="252">
        <f>IF(AN$5="Z",(2*(AM$5-AM34-AO34-AQ34-AS34-AU34))/(7-5),0)</f>
        <v>0</v>
      </c>
      <c r="AX34" s="252"/>
      <c r="AY34" s="252">
        <f>IF(AZ$5="Z",AY$5/6,0)</f>
        <v>0</v>
      </c>
      <c r="AZ34" s="252"/>
      <c r="BA34" s="252">
        <f>IF(AZ$5="Z",(2*(AY$5-AY34))/(7-1),0)</f>
        <v>0</v>
      </c>
      <c r="BB34" s="252"/>
      <c r="BC34" s="252">
        <f>IF(AZ$5="Z",(2*(AY$5-AY34-BA34))/(7-2),0)</f>
        <v>0</v>
      </c>
      <c r="BD34" s="252"/>
      <c r="BE34" s="252">
        <f>IF(AZ$5="Z",(2*(AY$5-AY34-BA34-BC34))/(7-3),0)</f>
        <v>0</v>
      </c>
      <c r="BF34" s="252"/>
      <c r="BG34" s="252">
        <f>IF(AZ$5="Z",(2*(AY$5-AY34-BA34-BC34-BE34))/(7-4),0)</f>
        <v>0</v>
      </c>
      <c r="BH34" s="252"/>
      <c r="BI34" s="252">
        <f>IF(AZ$5="Z",(2*(AY$5-AY34-BA34-BC34-BE34-BG34))/(7-5),0)</f>
        <v>0</v>
      </c>
      <c r="BJ34" s="252"/>
      <c r="BK34" s="252">
        <f>IF(BL$5="Z",BK$5/6,0)</f>
        <v>0</v>
      </c>
      <c r="BL34" s="252"/>
      <c r="BM34" s="252">
        <f>IF(BL$5="Z",(2*(BK$5-BK34))/(7-1),0)</f>
        <v>0</v>
      </c>
      <c r="BN34" s="252"/>
      <c r="BO34" s="252">
        <f>IF(BL$5="Z",(2*(BK$5-BK34-BM34))/(7-2),0)</f>
        <v>0</v>
      </c>
      <c r="BP34" s="252"/>
      <c r="BQ34" s="252">
        <f>IF(BL$5="Z",(2*(BK$5-BK34-BM34-BO34))/(7-3),0)</f>
        <v>0</v>
      </c>
      <c r="BR34" s="252"/>
      <c r="BS34" s="252">
        <f>IF(BL$5="Z",(2*(BK$5-BK34-BM34-BO34-BQ34))/(7-4),0)</f>
        <v>0</v>
      </c>
      <c r="BT34" s="252"/>
      <c r="BU34" s="252">
        <f>IF(BL$5="Z",(2*(BK$5-BK34-BM34-BO34-BQ34-BS34))/(7-5),0)</f>
        <v>0</v>
      </c>
      <c r="BV34" s="252"/>
      <c r="BW34" s="252">
        <f>IF(BX$5="Z",BW$5/6,0)</f>
        <v>0</v>
      </c>
      <c r="BX34" s="252"/>
      <c r="BY34" s="252">
        <f>IF(BX$5="Z",(2*(BW$5-BW34))/(7-1),0)</f>
        <v>0</v>
      </c>
      <c r="BZ34" s="252"/>
      <c r="CA34" s="252">
        <f>IF(BX$5="Z",(2*(BW$5-BW34-BY34))/(7-2),0)</f>
        <v>0</v>
      </c>
      <c r="CB34" s="252"/>
      <c r="CC34" s="252">
        <f>IF(BX$5="Z",(2*(BW$5-BW34-BY34-CA34))/(7-3),0)</f>
        <v>0</v>
      </c>
      <c r="CD34" s="395"/>
      <c r="CE34" s="15">
        <f>IF(BX$5="Z",(2*(BW$5-BW34-BY34-CA34-CC34))/(7-4),0)</f>
        <v>0</v>
      </c>
      <c r="CG34" s="15">
        <f>IF(BX$5="Z",(2*(BW$5-BW34-BY34-CA34-CC34-CE34))/(7-5),0)</f>
        <v>0</v>
      </c>
    </row>
    <row r="35" spans="1:95" hidden="1" outlineLevel="1" x14ac:dyDescent="0.25">
      <c r="A35" s="406"/>
      <c r="B35" s="407"/>
      <c r="C35" s="252"/>
      <c r="D35" s="252"/>
      <c r="E35" s="252">
        <f>IF(F$5="Z",E$5/6,0)</f>
        <v>0</v>
      </c>
      <c r="F35" s="252"/>
      <c r="G35" s="252">
        <f>IF(F$5="Z",(2*(E$5-E35))/(7-1),0)</f>
        <v>0</v>
      </c>
      <c r="H35" s="252"/>
      <c r="I35" s="252">
        <f>IF(F$5="Z",(2*(E$5-E35-G35))/(7-2),0)</f>
        <v>0</v>
      </c>
      <c r="J35" s="252"/>
      <c r="K35" s="252">
        <f>IF(F$5="Z",(2*(E$5-E35-G35-I35))/(7-3),0)</f>
        <v>0</v>
      </c>
      <c r="L35" s="252"/>
      <c r="M35" s="252">
        <f>IF(F$5="Z",(2*(E$5-E35-G35-I35-K35))/(7-4),0)</f>
        <v>0</v>
      </c>
      <c r="N35" s="252"/>
      <c r="O35" s="252">
        <f>IF(F$5="Z",(2*(E$5-E35-G35-I35-K35-M35))/(7-5),0)</f>
        <v>0</v>
      </c>
      <c r="P35" s="252"/>
      <c r="Q35" s="252">
        <f>IF(R$5="Z",Q$5/6,0)</f>
        <v>0</v>
      </c>
      <c r="R35" s="252"/>
      <c r="S35" s="252">
        <f>IF(R$5="Z",(2*(Q$5-Q35))/(7-1),0)</f>
        <v>0</v>
      </c>
      <c r="T35" s="252"/>
      <c r="U35" s="252">
        <f>IF(R$5="Z",(2*(Q$5-Q35-S35))/(7-2),0)</f>
        <v>0</v>
      </c>
      <c r="V35" s="252"/>
      <c r="W35" s="252">
        <f>IF(R$5="Z",(2*(Q$5-Q35-S35-U35))/(7-3),0)</f>
        <v>0</v>
      </c>
      <c r="X35" s="252"/>
      <c r="Y35" s="252">
        <f>IF(R$5="Z",(2*(Q$5-Q35-S35-U35-W35))/(7-4),0)</f>
        <v>0</v>
      </c>
      <c r="Z35" s="252"/>
      <c r="AA35" s="252">
        <f>IF(R$5="Z",(2*(Q$5-Q35-S35-U35-W35-Y35))/(7-5),0)</f>
        <v>0</v>
      </c>
      <c r="AB35" s="252"/>
      <c r="AC35" s="252">
        <f>IF(AD$5="Z",AC$5/6,0)</f>
        <v>0</v>
      </c>
      <c r="AD35" s="252"/>
      <c r="AE35" s="252">
        <f>IF(AD$5="Z",(2*(AC$5-AC35))/(7-1),0)</f>
        <v>0</v>
      </c>
      <c r="AF35" s="252"/>
      <c r="AG35" s="252">
        <f>IF(AD$5="Z",(2*(AC$5-AC35-AE35))/(7-2),0)</f>
        <v>0</v>
      </c>
      <c r="AH35" s="252"/>
      <c r="AI35" s="252">
        <f>IF(AD$5="Z",(2*(AC$5-AC35-AE35-AG35))/(7-3),0)</f>
        <v>0</v>
      </c>
      <c r="AJ35" s="252"/>
      <c r="AK35" s="252">
        <f>IF(AD$5="Z",(2*(AC$5-AC35-AE35-AG35-AI35))/(7-4),0)</f>
        <v>0</v>
      </c>
      <c r="AL35" s="252"/>
      <c r="AM35" s="252">
        <f>IF(AD$5="Z",(2*(AC$5-AC35-AE35-AG35-AI35-AK35))/(7-5),0)</f>
        <v>0</v>
      </c>
      <c r="AN35" s="252"/>
      <c r="AO35" s="252">
        <f>IF(AP$5="Z",AO$5/6,0)</f>
        <v>0</v>
      </c>
      <c r="AP35" s="252"/>
      <c r="AQ35" s="252">
        <f>IF(AP$5="Z",(2*(AO$5-AO35))/(7-1),0)</f>
        <v>0</v>
      </c>
      <c r="AR35" s="252"/>
      <c r="AS35" s="252">
        <f>IF(AP$5="Z",(2*(AO$5-AO35-AQ35))/(7-2),0)</f>
        <v>0</v>
      </c>
      <c r="AT35" s="252"/>
      <c r="AU35" s="252">
        <f>IF(AP$5="Z",(2*(AO$5-AO35-AQ35-AS35))/(7-3),0)</f>
        <v>0</v>
      </c>
      <c r="AV35" s="252"/>
      <c r="AW35" s="252">
        <f>IF(AP$5="Z",(2*(AO$5-AO35-AQ35-AS35-AU35))/(7-4),0)</f>
        <v>0</v>
      </c>
      <c r="AX35" s="252"/>
      <c r="AY35" s="252">
        <f>IF(AP$5="Z",(2*(AO$5-AO35-AQ35-AS35-AU35-AW35))/(7-5),0)</f>
        <v>0</v>
      </c>
      <c r="AZ35" s="252"/>
      <c r="BA35" s="252">
        <f>IF(BB$5="Z",BA$5/6,0)</f>
        <v>0</v>
      </c>
      <c r="BB35" s="252"/>
      <c r="BC35" s="252">
        <f>IF(BB$5="Z",(2*(BA$5-BA35))/(7-1),0)</f>
        <v>0</v>
      </c>
      <c r="BD35" s="252"/>
      <c r="BE35" s="252">
        <f>IF(BB$5="Z",(2*(BA$5-BA35-BC35))/(7-2),0)</f>
        <v>0</v>
      </c>
      <c r="BF35" s="252"/>
      <c r="BG35" s="252">
        <f>IF(BB$5="Z",(2*(BA$5-BA35-BC35-BE35))/(7-3),0)</f>
        <v>0</v>
      </c>
      <c r="BH35" s="252"/>
      <c r="BI35" s="252">
        <f>IF(BB$5="Z",(2*(BA$5-BA35-BC35-BE35-BG35))/(7-4),0)</f>
        <v>0</v>
      </c>
      <c r="BJ35" s="252"/>
      <c r="BK35" s="252">
        <f>IF(BB$5="Z",(2*(BA$5-BA35-BC35-BE35-BG35-BI35))/(7-5),0)</f>
        <v>0</v>
      </c>
      <c r="BL35" s="252"/>
      <c r="BM35" s="252">
        <f>IF(BN$5="Z",BM$5/6,0)</f>
        <v>0</v>
      </c>
      <c r="BN35" s="252"/>
      <c r="BO35" s="252">
        <f>IF(BN$5="Z",(2*(BM$5-BM35))/(7-1),0)</f>
        <v>0</v>
      </c>
      <c r="BP35" s="252"/>
      <c r="BQ35" s="252">
        <f>IF(BN$5="Z",(2*(BM$5-BM35-BO35))/(7-2),0)</f>
        <v>0</v>
      </c>
      <c r="BR35" s="252"/>
      <c r="BS35" s="252">
        <f>IF(BN$5="Z",(2*(BM$5-BM35-BO35-BQ35))/(7-3),0)</f>
        <v>0</v>
      </c>
      <c r="BT35" s="252"/>
      <c r="BU35" s="252">
        <f>IF(BN$5="Z",(2*(BM$5-BM35-BO35-BQ35-BS35))/(7-4),0)</f>
        <v>0</v>
      </c>
      <c r="BV35" s="252"/>
      <c r="BW35" s="252">
        <f>IF(BN$5="Z",(2*(BM$5-BM35-BO35-BQ35-BS35-BU35))/(7-5),0)</f>
        <v>0</v>
      </c>
      <c r="BX35" s="252"/>
      <c r="BY35" s="252">
        <f>IF(BZ$5="Z",BY$5/6,0)</f>
        <v>0</v>
      </c>
      <c r="BZ35" s="252"/>
      <c r="CA35" s="252">
        <f>IF(BZ$5="Z",(2*(BY$5-BY35))/(7-1),0)</f>
        <v>0</v>
      </c>
      <c r="CB35" s="252"/>
      <c r="CC35" s="252">
        <f>IF(BZ$5="Z",(2*(BY$5-BY35-CA35))/(7-2),0)</f>
        <v>0</v>
      </c>
      <c r="CD35" s="395"/>
      <c r="CE35" s="15">
        <f>IF(BZ$5="Z",(2*(BY$5-BY35-CA35-CC35))/(7-3),0)</f>
        <v>0</v>
      </c>
      <c r="CG35" s="15">
        <f>IF(BZ$5="Z",(2*(BY$5-BY35-CA35-CC35-CE35))/(7-4),0)</f>
        <v>0</v>
      </c>
      <c r="CI35" s="15">
        <f>IF(BZ$5="Z",(2*(BY$5-BY35-CA35-CC35-CE35-CG35))/(7-5),0)</f>
        <v>0</v>
      </c>
    </row>
    <row r="36" spans="1:95" hidden="1" outlineLevel="1" x14ac:dyDescent="0.25">
      <c r="A36" s="406"/>
      <c r="B36" s="407"/>
      <c r="C36" s="252"/>
      <c r="D36" s="252"/>
      <c r="E36" s="252"/>
      <c r="F36" s="252"/>
      <c r="G36" s="252">
        <f>IF(H$5="Z",G$5/6,0)</f>
        <v>0</v>
      </c>
      <c r="H36" s="252"/>
      <c r="I36" s="252">
        <f>IF(H$5="Z",(2*(G$5-G36))/(7-1),0)</f>
        <v>0</v>
      </c>
      <c r="J36" s="252"/>
      <c r="K36" s="252">
        <f>IF(H$5="Z",(2*(G$5-G36-I36))/(7-2),0)</f>
        <v>0</v>
      </c>
      <c r="L36" s="252"/>
      <c r="M36" s="252">
        <f>IF(H$5="Z",(2*(G$5-G36-I36-K36))/(7-3),0)</f>
        <v>0</v>
      </c>
      <c r="N36" s="252"/>
      <c r="O36" s="252">
        <f>IF(H$5="Z",(2*(G$5-G36-I36-K36-M36))/(7-4),0)</f>
        <v>0</v>
      </c>
      <c r="P36" s="252"/>
      <c r="Q36" s="252">
        <f>IF(H$5="Z",(2*(G$5-G36-I36-K36-M36-O36))/(7-5),0)</f>
        <v>0</v>
      </c>
      <c r="R36" s="252"/>
      <c r="S36" s="252">
        <f>IF(T$5="Z",S$5/6,0)</f>
        <v>0</v>
      </c>
      <c r="T36" s="252"/>
      <c r="U36" s="252">
        <f>IF(T$5="Z",(2*(S$5-S36))/(7-1),0)</f>
        <v>0</v>
      </c>
      <c r="V36" s="252"/>
      <c r="W36" s="252">
        <f>IF(T$5="Z",(2*(S$5-S36-U36))/(7-2),0)</f>
        <v>0</v>
      </c>
      <c r="X36" s="252"/>
      <c r="Y36" s="252">
        <f>IF(T$5="Z",(2*(S$5-S36-U36-W36))/(7-3),0)</f>
        <v>0</v>
      </c>
      <c r="Z36" s="252"/>
      <c r="AA36" s="252">
        <f>IF(T$5="Z",(2*(S$5-S36-U36-W36-Y36))/(7-4),0)</f>
        <v>0</v>
      </c>
      <c r="AB36" s="252"/>
      <c r="AC36" s="252">
        <f>IF(T$5="Z",(2*(S$5-S36-U36-W36-Y36-AA36))/(7-5),0)</f>
        <v>0</v>
      </c>
      <c r="AD36" s="252"/>
      <c r="AE36" s="252">
        <f>IF(AF$5="Z",AE$5/6,0)</f>
        <v>0</v>
      </c>
      <c r="AF36" s="252"/>
      <c r="AG36" s="252">
        <f>IF(AF$5="Z",(2*(AE$5-AE36))/(7-1),0)</f>
        <v>0</v>
      </c>
      <c r="AH36" s="252"/>
      <c r="AI36" s="252">
        <f>IF(AF$5="Z",(2*(AE$5-AE36-AG36))/(7-2),0)</f>
        <v>0</v>
      </c>
      <c r="AJ36" s="252"/>
      <c r="AK36" s="252">
        <f>IF(AF$5="Z",(2*(AE$5-AE36-AG36-AI36))/(7-3),0)</f>
        <v>0</v>
      </c>
      <c r="AL36" s="252"/>
      <c r="AM36" s="252">
        <f>IF(AF$5="Z",(2*(AE$5-AE36-AG36-AI36-AK36))/(7-4),0)</f>
        <v>0</v>
      </c>
      <c r="AN36" s="252"/>
      <c r="AO36" s="252">
        <f>IF(AF$5="Z",(2*(AE$5-AE36-AG36-AI36-AK36-AM36))/(7-5),0)</f>
        <v>0</v>
      </c>
      <c r="AP36" s="252"/>
      <c r="AQ36" s="252">
        <f>IF(AR$5="Z",AQ$5/6,0)</f>
        <v>0</v>
      </c>
      <c r="AR36" s="252"/>
      <c r="AS36" s="252">
        <f>IF(AR$5="Z",(2*(AQ$5-AQ36))/(7-1),0)</f>
        <v>0</v>
      </c>
      <c r="AT36" s="252"/>
      <c r="AU36" s="252">
        <f>IF(AR$5="Z",(2*(AQ$5-AQ36-AS36))/(7-2),0)</f>
        <v>0</v>
      </c>
      <c r="AV36" s="252"/>
      <c r="AW36" s="252">
        <f>IF(AR$5="Z",(2*(AQ$5-AQ36-AS36-AU36))/(7-3),0)</f>
        <v>0</v>
      </c>
      <c r="AX36" s="252"/>
      <c r="AY36" s="252">
        <f>IF(AR$5="Z",(2*(AQ$5-AQ36-AS36-AU36-AW36))/(7-4),0)</f>
        <v>0</v>
      </c>
      <c r="AZ36" s="252"/>
      <c r="BA36" s="252">
        <f>IF(AR$5="Z",(2*(AQ$5-AQ36-AS36-AU36-AW36-AY36))/(7-5),0)</f>
        <v>0</v>
      </c>
      <c r="BB36" s="252"/>
      <c r="BC36" s="252">
        <f>IF(BD$5="Z",BC$5/6,0)</f>
        <v>0</v>
      </c>
      <c r="BD36" s="252"/>
      <c r="BE36" s="252">
        <f>IF(BD$5="Z",(2*(BC$5-BC36))/(7-1),0)</f>
        <v>0</v>
      </c>
      <c r="BF36" s="252"/>
      <c r="BG36" s="252">
        <f>IF(BD$5="Z",(2*(BC$5-BC36-BE36))/(7-2),0)</f>
        <v>0</v>
      </c>
      <c r="BH36" s="252"/>
      <c r="BI36" s="252">
        <f>IF(BD$5="Z",(2*(BC$5-BC36-BE36-BG36))/(7-3),0)</f>
        <v>0</v>
      </c>
      <c r="BJ36" s="252"/>
      <c r="BK36" s="252">
        <f>IF(BD$5="Z",(2*(BC$5-BC36-BE36-BG36-BI36))/(7-4),0)</f>
        <v>0</v>
      </c>
      <c r="BL36" s="252"/>
      <c r="BM36" s="252">
        <f>IF(BD$5="Z",(2*(BC$5-BC36-BE36-BG36-BI36-BK36))/(7-5),0)</f>
        <v>0</v>
      </c>
      <c r="BN36" s="252"/>
      <c r="BO36" s="252">
        <f>IF(BP$5="Z",BO$5/6,0)</f>
        <v>0</v>
      </c>
      <c r="BP36" s="252"/>
      <c r="BQ36" s="252">
        <f>IF(BP$5="Z",(2*(BO$5-BO36))/(7-1),0)</f>
        <v>0</v>
      </c>
      <c r="BR36" s="252"/>
      <c r="BS36" s="252">
        <f>IF(BP$5="Z",(2*(BO$5-BO36-BQ36))/(7-2),0)</f>
        <v>0</v>
      </c>
      <c r="BT36" s="252"/>
      <c r="BU36" s="252">
        <f>IF(BP$5="Z",(2*(BO$5-BO36-BQ36-BS36))/(7-3),0)</f>
        <v>0</v>
      </c>
      <c r="BV36" s="252"/>
      <c r="BW36" s="252">
        <f>IF(BP$5="Z",(2*(BO$5-BO36-BQ36-BS36-BU36))/(7-4),0)</f>
        <v>0</v>
      </c>
      <c r="BX36" s="252"/>
      <c r="BY36" s="252">
        <f>IF(BP$5="Z",(2*(BO$5-BO36-BQ36-BS36-BU36-BW36))/(7-5),0)</f>
        <v>0</v>
      </c>
      <c r="BZ36" s="252"/>
      <c r="CA36" s="252">
        <f>IF(CB$5="Z",CA$5/6,0)</f>
        <v>0</v>
      </c>
      <c r="CB36" s="252"/>
      <c r="CC36" s="252">
        <f>IF(CB$5="Z",(2*(CA$5-CA36))/(7-1),0)</f>
        <v>0</v>
      </c>
      <c r="CD36" s="395"/>
      <c r="CE36" s="15">
        <f>IF(CB$5="Z",(2*(CA$5-CA36-CC36))/(7-2),0)</f>
        <v>0</v>
      </c>
      <c r="CG36" s="15">
        <f>IF(CB$5="Z",(2*(CA$5-CA36-CC36-CE36))/(7-3),0)</f>
        <v>0</v>
      </c>
      <c r="CI36" s="15">
        <f>IF(CB$5="Z",(2*(CA$5-CA36-CC36-CE36-CG36))/(7-4),0)</f>
        <v>0</v>
      </c>
      <c r="CK36" s="15">
        <f>IF(CB$5="Z",(2*(CA$5-CA36-CC36-CE36-CG36-CI36))/(7-5),0)</f>
        <v>0</v>
      </c>
    </row>
    <row r="37" spans="1:95" hidden="1" outlineLevel="1" x14ac:dyDescent="0.25">
      <c r="A37" s="406"/>
      <c r="B37" s="407"/>
      <c r="C37" s="252"/>
      <c r="D37" s="252"/>
      <c r="E37" s="252"/>
      <c r="F37" s="252"/>
      <c r="G37" s="252"/>
      <c r="H37" s="252"/>
      <c r="I37" s="252">
        <f>IF(J$5="Z",I$5/6,0)</f>
        <v>0</v>
      </c>
      <c r="J37" s="252"/>
      <c r="K37" s="252">
        <f>IF(J$5="Z",(2*(I$5-I37))/(7-1),0)</f>
        <v>0</v>
      </c>
      <c r="L37" s="252"/>
      <c r="M37" s="252">
        <f>IF(J$5="Z",(2*(I$5-I37-K37))/(7-2),0)</f>
        <v>0</v>
      </c>
      <c r="N37" s="252"/>
      <c r="O37" s="252">
        <f>IF(J$5="Z",(2*(I$5-I37-K37-M37))/(7-3),0)</f>
        <v>0</v>
      </c>
      <c r="P37" s="252"/>
      <c r="Q37" s="252">
        <f>IF(J$5="Z",(2*(I$5-I37-K37-M37-O37))/(7-4),0)</f>
        <v>0</v>
      </c>
      <c r="R37" s="252"/>
      <c r="S37" s="252">
        <f>IF(J$5="Z",(2*(I$5-I37-K37-M37-O37-Q37))/(7-5),0)</f>
        <v>0</v>
      </c>
      <c r="T37" s="252"/>
      <c r="U37" s="252">
        <f>IF(V$5="Z",U$5/6,0)</f>
        <v>0</v>
      </c>
      <c r="V37" s="252"/>
      <c r="W37" s="252">
        <f>IF(V$5="Z",(2*(U$5-U37))/(7-1),0)</f>
        <v>0</v>
      </c>
      <c r="X37" s="252"/>
      <c r="Y37" s="252">
        <f>IF(V$5="Z",(2*(U$5-U37-W37))/(7-2),0)</f>
        <v>0</v>
      </c>
      <c r="Z37" s="252"/>
      <c r="AA37" s="252">
        <f>IF(V$5="Z",(2*(U$5-U37-W37-Y37))/(7-3),0)</f>
        <v>0</v>
      </c>
      <c r="AB37" s="252"/>
      <c r="AC37" s="252">
        <f>IF(V$5="Z",(2*(U$5-U37-W37-Y37-AA37))/(7-4),0)</f>
        <v>0</v>
      </c>
      <c r="AD37" s="252"/>
      <c r="AE37" s="252">
        <f>IF(V$5="Z",(2*(U$5-U37-W37-Y37-AA37-AC37))/(7-5),0)</f>
        <v>0</v>
      </c>
      <c r="AF37" s="252"/>
      <c r="AG37" s="252">
        <f>IF(AH$5="Z",AG$5/6,0)</f>
        <v>0</v>
      </c>
      <c r="AH37" s="252"/>
      <c r="AI37" s="252">
        <f>IF(AH$5="Z",(2*(AG$5-AG37))/(7-1),0)</f>
        <v>0</v>
      </c>
      <c r="AJ37" s="252"/>
      <c r="AK37" s="252">
        <f>IF(AH$5="Z",(2*(AG$5-AG37-AI37))/(7-2),0)</f>
        <v>0</v>
      </c>
      <c r="AL37" s="252"/>
      <c r="AM37" s="252">
        <f>IF(AH$5="Z",(2*(AG$5-AG37-AI37-AK37))/(7-3),0)</f>
        <v>0</v>
      </c>
      <c r="AN37" s="252"/>
      <c r="AO37" s="252">
        <f>IF(AH$5="Z",(2*(AG$5-AG37-AI37-AK37-AM37))/(7-4),0)</f>
        <v>0</v>
      </c>
      <c r="AP37" s="252"/>
      <c r="AQ37" s="252">
        <f>IF(AH$5="Z",(2*(AG$5-AG37-AI37-AK37-AM37-AO37))/(7-5),0)</f>
        <v>0</v>
      </c>
      <c r="AR37" s="252"/>
      <c r="AS37" s="252">
        <f>IF(AT$5="Z",AS$5/6,0)</f>
        <v>0</v>
      </c>
      <c r="AT37" s="252"/>
      <c r="AU37" s="252">
        <f>IF(AT$5="Z",(2*(AS$5-AS37))/(7-1),0)</f>
        <v>0</v>
      </c>
      <c r="AV37" s="252"/>
      <c r="AW37" s="252">
        <f>IF(AT$5="Z",(2*(AS$5-AS37-AU37))/(7-2),0)</f>
        <v>0</v>
      </c>
      <c r="AX37" s="252"/>
      <c r="AY37" s="252">
        <f>IF(AT$5="Z",(2*(AS$5-AS37-AU37-AW37))/(7-3),0)</f>
        <v>0</v>
      </c>
      <c r="AZ37" s="252"/>
      <c r="BA37" s="252">
        <f>IF(AT$5="Z",(2*(AS$5-AS37-AU37-AW37-AY37))/(7-4),0)</f>
        <v>0</v>
      </c>
      <c r="BB37" s="252"/>
      <c r="BC37" s="252">
        <f>IF(AT$5="Z",(2*(AS$5-AS37-AU37-AW37-AY37-BA37))/(7-5),0)</f>
        <v>0</v>
      </c>
      <c r="BD37" s="252"/>
      <c r="BE37" s="252">
        <f>IF(BF$5="Z",BE$5/6,0)</f>
        <v>0</v>
      </c>
      <c r="BF37" s="252"/>
      <c r="BG37" s="252">
        <f>IF(BF$5="Z",(2*(BE$5-BE37))/(7-1),0)</f>
        <v>0</v>
      </c>
      <c r="BH37" s="252"/>
      <c r="BI37" s="252">
        <f>IF(BF$5="Z",(2*(BE$5-BE37-BG37))/(7-2),0)</f>
        <v>0</v>
      </c>
      <c r="BJ37" s="252"/>
      <c r="BK37" s="252">
        <f>IF(BF$5="Z",(2*(BE$5-BE37-BG37-BI37))/(7-3),0)</f>
        <v>0</v>
      </c>
      <c r="BL37" s="252"/>
      <c r="BM37" s="252">
        <f>IF(BF$5="Z",(2*(BE$5-BE37-BG37-BI37-BK37))/(7-4),0)</f>
        <v>0</v>
      </c>
      <c r="BN37" s="252"/>
      <c r="BO37" s="252">
        <f>IF(BF$5="Z",(2*(BE$5-BE37-BG37-BI37-BK37-BM37))/(7-5),0)</f>
        <v>0</v>
      </c>
      <c r="BP37" s="252"/>
      <c r="BQ37" s="252">
        <f>IF(BR$5="Z",BQ$5/6,0)</f>
        <v>0</v>
      </c>
      <c r="BR37" s="252"/>
      <c r="BS37" s="252">
        <f>IF(BR$5="Z",(2*(BQ$5-BQ37))/(7-1),0)</f>
        <v>0</v>
      </c>
      <c r="BT37" s="252"/>
      <c r="BU37" s="252">
        <f>IF(BR$5="Z",(2*(BQ$5-BQ37-BS37))/(7-2),0)</f>
        <v>0</v>
      </c>
      <c r="BV37" s="252"/>
      <c r="BW37" s="252">
        <f>IF(BR$5="Z",(2*(BQ$5-BQ37-BS37-BU37))/(7-3),0)</f>
        <v>0</v>
      </c>
      <c r="BX37" s="252"/>
      <c r="BY37" s="252">
        <f>IF(BR$5="Z",(2*(BQ$5-BQ37-BS37-BU37-BW37))/(7-4),0)</f>
        <v>0</v>
      </c>
      <c r="BZ37" s="252"/>
      <c r="CA37" s="252">
        <f>IF(BR$5="Z",(2*(BQ$5-BQ37-BS37-BU37-BW37-BY37))/(7-5),0)</f>
        <v>0</v>
      </c>
      <c r="CB37" s="252"/>
      <c r="CC37" s="252">
        <f>IF(CD$5="Z",CC$5/6,0)</f>
        <v>0</v>
      </c>
      <c r="CD37" s="395"/>
      <c r="CE37" s="15">
        <f>IF(CD$5="Z",(2*(CC$5-CC37))/(7-1),0)</f>
        <v>0</v>
      </c>
      <c r="CG37" s="15">
        <f>IF(CD$5="Z",(2*(CC$5-CC37-CE37))/(7-2),0)</f>
        <v>0</v>
      </c>
      <c r="CI37" s="15">
        <f>IF(CD$5="Z",(2*(CC$5-CC37-CE37-CG37))/(7-3),0)</f>
        <v>0</v>
      </c>
      <c r="CK37" s="15">
        <f>IF(CD$5="Z",(2*(CC$5-CC37-CE37-CG37-CI37))/(7-4),0)</f>
        <v>0</v>
      </c>
      <c r="CM37" s="15">
        <f>IF(CD$5="Z",(2*(CC$5-CC37-CE37-CG37-CI37-CK37))/(7-5),0)</f>
        <v>0</v>
      </c>
    </row>
    <row r="38" spans="1:95" hidden="1" outlineLevel="1" x14ac:dyDescent="0.25">
      <c r="A38" s="406"/>
      <c r="B38" s="407"/>
      <c r="C38" s="252"/>
      <c r="D38" s="252"/>
      <c r="E38" s="252"/>
      <c r="F38" s="252"/>
      <c r="G38" s="252"/>
      <c r="H38" s="252"/>
      <c r="I38" s="252"/>
      <c r="J38" s="252"/>
      <c r="K38" s="252">
        <f>IF(L$5="Z",K$5/6,0)</f>
        <v>0</v>
      </c>
      <c r="L38" s="252"/>
      <c r="M38" s="252">
        <f>IF(L$5="Z",(2*(K$5-K38))/(7-1),0)</f>
        <v>0</v>
      </c>
      <c r="N38" s="252"/>
      <c r="O38" s="252">
        <f>IF(L$5="Z",(2*(K$5-K38-M38))/(7-2),0)</f>
        <v>0</v>
      </c>
      <c r="P38" s="252"/>
      <c r="Q38" s="252">
        <f>IF(L$5="Z",(2*(K$5-K38-M38-O38))/(7-3),0)</f>
        <v>0</v>
      </c>
      <c r="R38" s="252"/>
      <c r="S38" s="252">
        <f>IF(L$5="Z",(2*(K$5-K38-M38-O38-Q38))/(7-4),0)</f>
        <v>0</v>
      </c>
      <c r="T38" s="252"/>
      <c r="U38" s="252">
        <f>IF(L$5="Z",(2*(K$5-K38-M38-O38-Q38-S38))/(7-5),0)</f>
        <v>0</v>
      </c>
      <c r="V38" s="252"/>
      <c r="W38" s="252">
        <f>IF(X$5="Z",W$5/6,0)</f>
        <v>0</v>
      </c>
      <c r="X38" s="252"/>
      <c r="Y38" s="252">
        <f>IF(X$5="Z",(2*(W$5-W38))/(7-1),0)</f>
        <v>0</v>
      </c>
      <c r="Z38" s="252"/>
      <c r="AA38" s="252">
        <f>IF(X$5="Z",(2*(W$5-W38-Y38))/(7-2),0)</f>
        <v>0</v>
      </c>
      <c r="AB38" s="252"/>
      <c r="AC38" s="252">
        <f>IF(X$5="Z",(2*(W$5-W38-Y38-AA38))/(7-3),0)</f>
        <v>0</v>
      </c>
      <c r="AD38" s="252"/>
      <c r="AE38" s="252">
        <f>IF(X$5="Z",(2*(W$5-W38-Y38-AA38-AC38))/(7-4),0)</f>
        <v>0</v>
      </c>
      <c r="AF38" s="252"/>
      <c r="AG38" s="252">
        <f>IF(X$5="Z",(2*(W$5-W38-Y38-AA38-AC38-AE38))/(7-5),0)</f>
        <v>0</v>
      </c>
      <c r="AH38" s="252"/>
      <c r="AI38" s="252">
        <f>IF(AJ$5="Z",AI$5/6,0)</f>
        <v>0</v>
      </c>
      <c r="AJ38" s="252"/>
      <c r="AK38" s="252">
        <f>IF(AJ$5="Z",(2*(AI$5-AI38))/(7-1),0)</f>
        <v>0</v>
      </c>
      <c r="AL38" s="252"/>
      <c r="AM38" s="252">
        <f>IF(AJ$5="Z",(2*(AI$5-AI38-AK38))/(7-2),0)</f>
        <v>0</v>
      </c>
      <c r="AN38" s="252"/>
      <c r="AO38" s="252">
        <f>IF(AJ$5="Z",(2*(AI$5-AI38-AK38-AM38))/(7-3),0)</f>
        <v>0</v>
      </c>
      <c r="AP38" s="252"/>
      <c r="AQ38" s="252">
        <f>IF(AJ$5="Z",(2*(AI$5-AI38-AK38-AM38-AO38))/(7-4),0)</f>
        <v>0</v>
      </c>
      <c r="AR38" s="252"/>
      <c r="AS38" s="252">
        <f>IF(AJ$5="Z",(2*(AI$5-AI38-AK38-AM38-AO38-AQ38))/(7-5),0)</f>
        <v>0</v>
      </c>
      <c r="AT38" s="252"/>
      <c r="AU38" s="252">
        <f>IF(AV$5="Z",AU$5/6,0)</f>
        <v>0</v>
      </c>
      <c r="AV38" s="252"/>
      <c r="AW38" s="252">
        <f>IF(AV$5="Z",(2*(AU$5-AU38))/(7-1),0)</f>
        <v>0</v>
      </c>
      <c r="AX38" s="252"/>
      <c r="AY38" s="252">
        <f>IF(AV$5="Z",(2*(AU$5-AU38-AW38))/(7-2),0)</f>
        <v>0</v>
      </c>
      <c r="AZ38" s="252"/>
      <c r="BA38" s="252">
        <f>IF(AV$5="Z",(2*(AU$5-AU38-AW38-AY38))/(7-3),0)</f>
        <v>0</v>
      </c>
      <c r="BB38" s="252"/>
      <c r="BC38" s="252">
        <f>IF(AV$5="Z",(2*(AU$5-AU38-AW38-AY38-BA38))/(7-4),0)</f>
        <v>0</v>
      </c>
      <c r="BD38" s="252"/>
      <c r="BE38" s="252">
        <f>IF(AV$5="Z",(2*(AU$5-AU38-AW38-AY38-BA38-BC38))/(7-5),0)</f>
        <v>0</v>
      </c>
      <c r="BF38" s="252"/>
      <c r="BG38" s="252">
        <f>IF(BH$5="Z",BG$5/6,0)</f>
        <v>0</v>
      </c>
      <c r="BH38" s="252"/>
      <c r="BI38" s="252">
        <f>IF(BH$5="Z",(2*(BG$5-BG38))/(7-1),0)</f>
        <v>0</v>
      </c>
      <c r="BJ38" s="252"/>
      <c r="BK38" s="252">
        <f>IF(BH$5="Z",(2*(BG$5-BG38-BI38))/(7-2),0)</f>
        <v>0</v>
      </c>
      <c r="BL38" s="252"/>
      <c r="BM38" s="252">
        <f>IF(BH$5="Z",(2*(BG$5-BG38-BI38-BK38))/(7-3),0)</f>
        <v>0</v>
      </c>
      <c r="BN38" s="252"/>
      <c r="BO38" s="252">
        <f>IF(BH$5="Z",(2*(BG$5-BG38-BI38-BK38-BM38))/(7-4),0)</f>
        <v>0</v>
      </c>
      <c r="BP38" s="252"/>
      <c r="BQ38" s="252">
        <f>IF(BH$5="Z",(2*(BG$5-BG38-BI38-BK38-BM38-BO38))/(7-5),0)</f>
        <v>0</v>
      </c>
      <c r="BR38" s="252"/>
      <c r="BS38" s="252">
        <f>IF(BT$5="Z",BS$5/6,0)</f>
        <v>0</v>
      </c>
      <c r="BT38" s="252"/>
      <c r="BU38" s="252">
        <f>IF(BT$5="Z",(2*(BS$5-BS38))/(7-1),0)</f>
        <v>0</v>
      </c>
      <c r="BV38" s="252"/>
      <c r="BW38" s="252">
        <f>IF(BT$5="Z",(2*(BS$5-BS38-BU38))/(7-2),0)</f>
        <v>0</v>
      </c>
      <c r="BX38" s="252"/>
      <c r="BY38" s="252">
        <f>IF(BT$5="Z",(2*(BS$5-BS38-BU38-BW38))/(7-3),0)</f>
        <v>0</v>
      </c>
      <c r="BZ38" s="252"/>
      <c r="CA38" s="252">
        <f>IF(BT$5="Z",(2*(BS$5-BS38-BU38-BW38-BY38))/(7-4),0)</f>
        <v>0</v>
      </c>
      <c r="CB38" s="252"/>
      <c r="CC38" s="252">
        <f>IF(BT$5="Z",(2*(BS$5-BS38-BU38-BW38-BY38-CA38))/(7-5),0)</f>
        <v>0</v>
      </c>
      <c r="CD38" s="395"/>
      <c r="CE38" s="15">
        <f>IF(CF$5="Z",CE$5/6,0)</f>
        <v>0</v>
      </c>
      <c r="CG38" s="15">
        <f>IF(CF$5="Z",(2*(CE$5-CE38))/(7-1),0)</f>
        <v>0</v>
      </c>
      <c r="CI38" s="15">
        <f>IF(CF$5="Z",(2*(CE$5-CE38-CG38))/(7-2),0)</f>
        <v>0</v>
      </c>
      <c r="CK38" s="15">
        <f>IF(CF$5="Z",(2*(CE$5-CE38-CG38-CI38))/(7-3),0)</f>
        <v>0</v>
      </c>
      <c r="CM38" s="15">
        <f>IF(CF$5="Z",(2*(CE$5-CE38-CG38-CI38-CK38))/(7-4),0)</f>
        <v>0</v>
      </c>
      <c r="CO38" s="15">
        <f>IF(CF$5="Z",(2*(CE$5-CE38-CG38-CI38-CK38-CM38))/(7-5),0)</f>
        <v>0</v>
      </c>
    </row>
    <row r="39" spans="1:95" hidden="1" outlineLevel="1" x14ac:dyDescent="0.25">
      <c r="A39" s="406"/>
      <c r="B39" s="407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>
        <f>IF(N$5="Z",M$5/6,0)</f>
        <v>0</v>
      </c>
      <c r="N39" s="252"/>
      <c r="O39" s="252">
        <f>IF(N$5="Z",(2*(M$5-M39))/(7-1),0)</f>
        <v>0</v>
      </c>
      <c r="P39" s="252"/>
      <c r="Q39" s="252">
        <f>IF(N$5="Z",(2*(M$5-M39-O39))/(7-2),0)</f>
        <v>0</v>
      </c>
      <c r="R39" s="252"/>
      <c r="S39" s="252">
        <f>IF(N$5="Z",(2*(M$5-M39-O39-Q39))/(7-3),0)</f>
        <v>0</v>
      </c>
      <c r="T39" s="252"/>
      <c r="U39" s="252">
        <f>IF(N$5="Z",(2*(M$5-M39-O39-Q39-S39))/(7-4),0)</f>
        <v>0</v>
      </c>
      <c r="V39" s="252"/>
      <c r="W39" s="252">
        <f>IF(N$5="Z",(2*(M$5-M39-O39-Q39-S39-U39))/(7-5),0)</f>
        <v>0</v>
      </c>
      <c r="X39" s="252"/>
      <c r="Y39" s="252">
        <f>IF(Z$5="Z",Y$5/6,0)</f>
        <v>0</v>
      </c>
      <c r="Z39" s="252"/>
      <c r="AA39" s="252">
        <f>IF(Z$5="Z",(2*(Y$5-Y39))/(7-1),0)</f>
        <v>0</v>
      </c>
      <c r="AB39" s="252"/>
      <c r="AC39" s="252">
        <f>IF(Z$5="Z",(2*(Y$5-Y39-AA39))/(7-2),0)</f>
        <v>0</v>
      </c>
      <c r="AD39" s="252"/>
      <c r="AE39" s="252">
        <f>IF(Z$5="Z",(2*(Y$5-Y39-AA39-AC39))/(7-3),0)</f>
        <v>0</v>
      </c>
      <c r="AF39" s="252"/>
      <c r="AG39" s="252">
        <f>IF(Z$5="Z",(2*(Y$5-Y39-AA39-AC39-AE39))/(7-4),0)</f>
        <v>0</v>
      </c>
      <c r="AH39" s="252"/>
      <c r="AI39" s="252">
        <f>IF(Z$5="Z",(2*(Y$5-Y39-AA39-AC39-AE39-AG39))/(7-5),0)</f>
        <v>0</v>
      </c>
      <c r="AJ39" s="252"/>
      <c r="AK39" s="252">
        <f>IF(AL$5="Z",AK$5/6,0)</f>
        <v>0</v>
      </c>
      <c r="AL39" s="252"/>
      <c r="AM39" s="252">
        <f>IF(AL$5="Z",(2*(AK$5-AK39))/(7-1),0)</f>
        <v>0</v>
      </c>
      <c r="AN39" s="252"/>
      <c r="AO39" s="252">
        <f>IF(AL$5="Z",(2*(AK$5-AK39-AM39))/(7-2),0)</f>
        <v>0</v>
      </c>
      <c r="AP39" s="252"/>
      <c r="AQ39" s="252">
        <f>IF(AL$5="Z",(2*(AK$5-AK39-AM39-AO39))/(7-3),0)</f>
        <v>0</v>
      </c>
      <c r="AR39" s="252"/>
      <c r="AS39" s="252">
        <f>IF(AL$5="Z",(2*(AK$5-AK39-AM39-AO39-AQ39))/(7-4),0)</f>
        <v>0</v>
      </c>
      <c r="AT39" s="252"/>
      <c r="AU39" s="252">
        <f>IF(AL$5="Z",(2*(AK$5-AK39-AM39-AO39-AQ39-AS39))/(7-5),0)</f>
        <v>0</v>
      </c>
      <c r="AV39" s="252"/>
      <c r="AW39" s="252">
        <f>IF(AX$5="Z",AW$5/6,0)</f>
        <v>0</v>
      </c>
      <c r="AX39" s="252"/>
      <c r="AY39" s="252">
        <f>IF(AX$5="Z",(2*(AW$5-AW39))/(7-1),0)</f>
        <v>0</v>
      </c>
      <c r="AZ39" s="252"/>
      <c r="BA39" s="252">
        <f>IF(AX$5="Z",(2*(AW$5-AW39-AY39))/(7-2),0)</f>
        <v>0</v>
      </c>
      <c r="BB39" s="252"/>
      <c r="BC39" s="252">
        <f>IF(AX$5="Z",(2*(AW$5-AW39-AY39-BA39))/(7-3),0)</f>
        <v>0</v>
      </c>
      <c r="BD39" s="252"/>
      <c r="BE39" s="252">
        <f>IF(AX$5="Z",(2*(AW$5-AW39-AY39-BA39-BC39))/(7-4),0)</f>
        <v>0</v>
      </c>
      <c r="BF39" s="252"/>
      <c r="BG39" s="252">
        <f>IF(AX$5="Z",(2*(AW$5-AW39-AY39-BA39-BC39-BE39))/(7-5),0)</f>
        <v>0</v>
      </c>
      <c r="BH39" s="252"/>
      <c r="BI39" s="252">
        <f>IF(BJ$5="Z",BI$5/6,0)</f>
        <v>0</v>
      </c>
      <c r="BJ39" s="252"/>
      <c r="BK39" s="252">
        <f>IF(BJ$5="Z",(2*(BI$5-BI39))/(7-1),0)</f>
        <v>0</v>
      </c>
      <c r="BL39" s="252"/>
      <c r="BM39" s="252">
        <f>IF(BJ$5="Z",(2*(BI$5-BI39-BK39))/(7-2),0)</f>
        <v>0</v>
      </c>
      <c r="BN39" s="252"/>
      <c r="BO39" s="252">
        <f>IF(BJ$5="Z",(2*(BI$5-BI39-BK39-BM39))/(7-3),0)</f>
        <v>0</v>
      </c>
      <c r="BP39" s="252"/>
      <c r="BQ39" s="252">
        <f>IF(BJ$5="Z",(2*(BI$5-BI39-BK39-BM39-BO39))/(7-4),0)</f>
        <v>0</v>
      </c>
      <c r="BR39" s="252"/>
      <c r="BS39" s="252">
        <f>IF(BJ$5="Z",(2*(BI$5-BI39-BK39-BM39-BO39-BQ39))/(7-5),0)</f>
        <v>0</v>
      </c>
      <c r="BT39" s="252"/>
      <c r="BU39" s="252">
        <f>IF(BV$5="Z",BU$5/6,0)</f>
        <v>0</v>
      </c>
      <c r="BV39" s="252"/>
      <c r="BW39" s="252">
        <f>IF(BV$5="Z",(2*(BU$5-BU39))/(7-1),0)</f>
        <v>0</v>
      </c>
      <c r="BX39" s="252"/>
      <c r="BY39" s="252">
        <f>IF(BV$5="Z",(2*(BU$5-BU39-BW39))/(7-2),0)</f>
        <v>0</v>
      </c>
      <c r="BZ39" s="252"/>
      <c r="CA39" s="252">
        <f>IF(BV$5="Z",(2*(BU$5-BU39-BW39-BY39))/(7-3),0)</f>
        <v>0</v>
      </c>
      <c r="CB39" s="252"/>
      <c r="CC39" s="252">
        <f>IF(BV$5="Z",(2*(BU$5-BU39-BW39-BY39-CA39))/(7-4),0)</f>
        <v>0</v>
      </c>
      <c r="CD39" s="395"/>
      <c r="CE39" s="15">
        <f>IF(BV$5="Z",(2*(BU$5-BU39-BW39-BY39-CA39-CC39))/(7-5),0)</f>
        <v>0</v>
      </c>
      <c r="CG39" s="15">
        <f>IF(CH$5="Z",CG$5/6,0)</f>
        <v>0</v>
      </c>
      <c r="CI39" s="15">
        <f>IF(CH$5="Z",(2*(CG$5-CG39))/(7-1),0)</f>
        <v>0</v>
      </c>
      <c r="CK39" s="15">
        <f>IF(CH$5="Z",(2*(CG$5-CG39-CI39))/(7-2),0)</f>
        <v>0</v>
      </c>
      <c r="CM39" s="15">
        <f>IF(CH$5="Z",(2*(CG$5-CG39-CI39-CK39))/(7-3),0)</f>
        <v>0</v>
      </c>
      <c r="CO39" s="15">
        <f>IF(CH$5="Z",(2*(CG$5-CG39-CI39-CK39-CM39))/(7-4),0)</f>
        <v>0</v>
      </c>
      <c r="CQ39" s="15">
        <f>IF(CH$5="Z",(2*(CG$5-CG39-CI39-CK39-CM39-CO39))/(7-5),0)</f>
        <v>0</v>
      </c>
    </row>
    <row r="40" spans="1:95" collapsed="1" x14ac:dyDescent="0.25">
      <c r="A40" s="406">
        <v>3</v>
      </c>
      <c r="B40" s="407">
        <v>8</v>
      </c>
      <c r="C40" s="252">
        <f>SUM(C41:C48)</f>
        <v>0</v>
      </c>
      <c r="D40" s="252"/>
      <c r="E40" s="252">
        <f t="shared" ref="E40" si="227">SUM(E41:E48)</f>
        <v>0</v>
      </c>
      <c r="F40" s="252"/>
      <c r="G40" s="252">
        <f t="shared" ref="G40" si="228">SUM(G41:G48)</f>
        <v>0</v>
      </c>
      <c r="H40" s="252"/>
      <c r="I40" s="252">
        <f t="shared" ref="I40" si="229">SUM(I41:I48)</f>
        <v>0</v>
      </c>
      <c r="J40" s="252"/>
      <c r="K40" s="252">
        <f t="shared" ref="K40" si="230">SUM(K41:K48)</f>
        <v>0</v>
      </c>
      <c r="L40" s="252"/>
      <c r="M40" s="252">
        <f t="shared" ref="M40" si="231">SUM(M41:M48)</f>
        <v>0</v>
      </c>
      <c r="N40" s="252"/>
      <c r="O40" s="252">
        <f t="shared" ref="O40" si="232">SUM(O41:O48)</f>
        <v>0</v>
      </c>
      <c r="P40" s="252"/>
      <c r="Q40" s="252">
        <f t="shared" ref="Q40" si="233">SUM(Q41:Q48)</f>
        <v>0</v>
      </c>
      <c r="R40" s="252"/>
      <c r="S40" s="252">
        <f t="shared" ref="S40" si="234">SUM(S41:S48)</f>
        <v>0</v>
      </c>
      <c r="T40" s="252"/>
      <c r="U40" s="252">
        <f t="shared" ref="U40" si="235">SUM(U41:U48)</f>
        <v>0</v>
      </c>
      <c r="V40" s="252"/>
      <c r="W40" s="252">
        <f t="shared" ref="W40" si="236">SUM(W41:W48)</f>
        <v>0</v>
      </c>
      <c r="X40" s="252"/>
      <c r="Y40" s="252">
        <f t="shared" ref="Y40" si="237">SUM(Y41:Y48)</f>
        <v>0</v>
      </c>
      <c r="Z40" s="252"/>
      <c r="AA40" s="252">
        <f t="shared" ref="AA40" si="238">SUM(AA41:AA48)</f>
        <v>0</v>
      </c>
      <c r="AB40" s="252"/>
      <c r="AC40" s="252">
        <f t="shared" ref="AC40" si="239">SUM(AC41:AC48)</f>
        <v>0</v>
      </c>
      <c r="AD40" s="252"/>
      <c r="AE40" s="252">
        <f t="shared" ref="AE40" si="240">SUM(AE41:AE48)</f>
        <v>0</v>
      </c>
      <c r="AF40" s="252"/>
      <c r="AG40" s="252">
        <f t="shared" ref="AG40" si="241">SUM(AG41:AG48)</f>
        <v>0</v>
      </c>
      <c r="AH40" s="252"/>
      <c r="AI40" s="252">
        <f t="shared" ref="AI40" si="242">SUM(AI41:AI48)</f>
        <v>0</v>
      </c>
      <c r="AJ40" s="252"/>
      <c r="AK40" s="252">
        <f t="shared" ref="AK40" si="243">SUM(AK41:AK48)</f>
        <v>0</v>
      </c>
      <c r="AL40" s="252"/>
      <c r="AM40" s="252">
        <f t="shared" ref="AM40" si="244">SUM(AM41:AM48)</f>
        <v>0</v>
      </c>
      <c r="AN40" s="252"/>
      <c r="AO40" s="252">
        <f t="shared" ref="AO40" si="245">SUM(AO41:AO48)</f>
        <v>0</v>
      </c>
      <c r="AP40" s="252"/>
      <c r="AQ40" s="252">
        <f t="shared" ref="AQ40" si="246">SUM(AQ41:AQ48)</f>
        <v>0</v>
      </c>
      <c r="AR40" s="252"/>
      <c r="AS40" s="252">
        <f t="shared" ref="AS40" si="247">SUM(AS41:AS48)</f>
        <v>0</v>
      </c>
      <c r="AT40" s="252"/>
      <c r="AU40" s="252">
        <f t="shared" ref="AU40" si="248">SUM(AU41:AU48)</f>
        <v>0</v>
      </c>
      <c r="AV40" s="252"/>
      <c r="AW40" s="252">
        <f t="shared" ref="AW40" si="249">SUM(AW41:AW48)</f>
        <v>0</v>
      </c>
      <c r="AX40" s="252"/>
      <c r="AY40" s="252">
        <f t="shared" ref="AY40" si="250">SUM(AY41:AY48)</f>
        <v>0</v>
      </c>
      <c r="AZ40" s="252"/>
      <c r="BA40" s="252">
        <f t="shared" ref="BA40" si="251">SUM(BA41:BA48)</f>
        <v>0</v>
      </c>
      <c r="BB40" s="252"/>
      <c r="BC40" s="252">
        <f t="shared" ref="BC40" si="252">SUM(BC41:BC48)</f>
        <v>0</v>
      </c>
      <c r="BD40" s="252"/>
      <c r="BE40" s="252">
        <f t="shared" ref="BE40" si="253">SUM(BE41:BE48)</f>
        <v>0</v>
      </c>
      <c r="BF40" s="252"/>
      <c r="BG40" s="252">
        <f t="shared" ref="BG40" si="254">SUM(BG41:BG48)</f>
        <v>0</v>
      </c>
      <c r="BH40" s="252"/>
      <c r="BI40" s="252">
        <f t="shared" ref="BI40" si="255">SUM(BI41:BI48)</f>
        <v>0</v>
      </c>
      <c r="BJ40" s="252"/>
      <c r="BK40" s="252">
        <f t="shared" ref="BK40" si="256">SUM(BK41:BK48)</f>
        <v>0</v>
      </c>
      <c r="BL40" s="252"/>
      <c r="BM40" s="252">
        <f t="shared" ref="BM40" si="257">SUM(BM41:BM48)</f>
        <v>0</v>
      </c>
      <c r="BN40" s="252"/>
      <c r="BO40" s="252">
        <f t="shared" ref="BO40" si="258">SUM(BO41:BO48)</f>
        <v>0</v>
      </c>
      <c r="BP40" s="252"/>
      <c r="BQ40" s="252">
        <f t="shared" ref="BQ40" si="259">SUM(BQ41:BQ48)</f>
        <v>0</v>
      </c>
      <c r="BR40" s="252"/>
      <c r="BS40" s="252">
        <f t="shared" ref="BS40" si="260">SUM(BS41:BS48)</f>
        <v>0</v>
      </c>
      <c r="BT40" s="252"/>
      <c r="BU40" s="252">
        <f t="shared" ref="BU40" si="261">SUM(BU41:BU48)</f>
        <v>0</v>
      </c>
      <c r="BV40" s="252"/>
      <c r="BW40" s="252">
        <f t="shared" ref="BW40" si="262">SUM(BW41:BW48)</f>
        <v>0</v>
      </c>
      <c r="BX40" s="252"/>
      <c r="BY40" s="252">
        <f t="shared" ref="BY40" si="263">SUM(BY41:BY48)</f>
        <v>0</v>
      </c>
      <c r="BZ40" s="252"/>
      <c r="CA40" s="252">
        <f t="shared" ref="CA40" si="264">SUM(CA41:CA48)</f>
        <v>0</v>
      </c>
      <c r="CB40" s="252"/>
      <c r="CC40" s="252">
        <f t="shared" ref="CC40" si="265">SUM(CC41:CC48)</f>
        <v>0</v>
      </c>
      <c r="CD40" s="395"/>
    </row>
    <row r="41" spans="1:95" hidden="1" outlineLevel="1" x14ac:dyDescent="0.25">
      <c r="A41" s="406"/>
      <c r="B41" s="407"/>
      <c r="C41" s="252">
        <f>IF(D$6="Z",C$6/8,0)</f>
        <v>0</v>
      </c>
      <c r="D41" s="252"/>
      <c r="E41" s="252">
        <f>IF(D$6="Z",(2*(C$6-C41))/(9-1),0)</f>
        <v>0</v>
      </c>
      <c r="F41" s="252"/>
      <c r="G41" s="252">
        <f>IF(D$6="Z",(2*(C$6-C41-E41))/(9-2),0)</f>
        <v>0</v>
      </c>
      <c r="H41" s="252"/>
      <c r="I41" s="252">
        <f>IF(D$6="Z",(2*(C$6-C41-E41-G41))/(9-3),0)</f>
        <v>0</v>
      </c>
      <c r="J41" s="252"/>
      <c r="K41" s="252">
        <f>IF(D$6="Z",(2*(C$6-C41-E41-G41-I41))/(9-4),0)</f>
        <v>0</v>
      </c>
      <c r="L41" s="252"/>
      <c r="M41" s="252">
        <f>IF(D$6="Z",(2*(C$6-C41-E41-G41-I41-K41))/(9-5),0)</f>
        <v>0</v>
      </c>
      <c r="N41" s="252"/>
      <c r="O41" s="252">
        <f>IF(D$6="Z",(2*(C$6-C41-E41-G41-I41-K41-M41))/(9-6),0)</f>
        <v>0</v>
      </c>
      <c r="P41" s="252"/>
      <c r="Q41" s="252">
        <f>IF(D$6="Z",(2*(C$6-C41-E41-G41-I41-K41-M41-O41))/(9-7),0)</f>
        <v>0</v>
      </c>
      <c r="R41" s="252"/>
      <c r="S41" s="252">
        <f>IF(T$6="Z",S$6/8,0)</f>
        <v>0</v>
      </c>
      <c r="T41" s="252"/>
      <c r="U41" s="252">
        <f>IF(T$6="Z",(2*(S$6-S41))/(9-1),0)</f>
        <v>0</v>
      </c>
      <c r="V41" s="252"/>
      <c r="W41" s="252">
        <f>IF(T$6="Z",(2*(S$6-S41-U41))/(9-2),0)</f>
        <v>0</v>
      </c>
      <c r="X41" s="252"/>
      <c r="Y41" s="252">
        <f>IF(T$6="Z",(2*(S$6-S41-U41-W41))/(9-3),0)</f>
        <v>0</v>
      </c>
      <c r="Z41" s="252"/>
      <c r="AA41" s="252">
        <f>IF(T$6="Z",(2*(S$6-S41-U41-W41-Y41))/(9-4),0)</f>
        <v>0</v>
      </c>
      <c r="AB41" s="252"/>
      <c r="AC41" s="252">
        <f>IF(T$6="Z",(2*(S$6-S41-U41-W41-Y41-AA41))/(9-5),0)</f>
        <v>0</v>
      </c>
      <c r="AD41" s="252"/>
      <c r="AE41" s="252">
        <f>IF(T$6="Z",(2*(S$6-S41-U41-W41-Y41-AA41-AC41))/(9-6),0)</f>
        <v>0</v>
      </c>
      <c r="AF41" s="252"/>
      <c r="AG41" s="252">
        <f>IF(T$6="Z",(2*(S$6-S41-U41-W41-Y41-AA41-AC41-AE41))/(9-7),0)</f>
        <v>0</v>
      </c>
      <c r="AH41" s="252"/>
      <c r="AI41" s="252">
        <f>IF(AJ$6="Z",AI$6/8,0)</f>
        <v>0</v>
      </c>
      <c r="AJ41" s="252"/>
      <c r="AK41" s="252">
        <f>IF(AJ$6="Z",(2*(AI$6-AI41))/(9-1),0)</f>
        <v>0</v>
      </c>
      <c r="AL41" s="252"/>
      <c r="AM41" s="252">
        <f>IF(AJ$6="Z",(2*(AI$6-AI41-AK41))/(9-2),0)</f>
        <v>0</v>
      </c>
      <c r="AN41" s="252"/>
      <c r="AO41" s="252">
        <f>IF(AJ$6="Z",(2*(AI$6-AI41-AK41-AM41))/(9-3),0)</f>
        <v>0</v>
      </c>
      <c r="AP41" s="252"/>
      <c r="AQ41" s="252">
        <f>IF(AJ$6="Z",(2*(AI$6-AI41-AK41-AM41-AO41))/(9-4),0)</f>
        <v>0</v>
      </c>
      <c r="AR41" s="252"/>
      <c r="AS41" s="252">
        <f>IF(AJ$6="Z",(2*(AI$6-AI41-AK41-AM41-AO41-AQ41))/(9-5),0)</f>
        <v>0</v>
      </c>
      <c r="AT41" s="252"/>
      <c r="AU41" s="252">
        <f>IF(AJ$6="Z",(2*(AI$6-AI41-AK41-AM41-AO41-AQ41-AS41))/(9-6),0)</f>
        <v>0</v>
      </c>
      <c r="AV41" s="252"/>
      <c r="AW41" s="252">
        <f>IF(AJ$6="Z",(2*(AI$6-AI41-AK41-AM41-AO41-AQ41-AS41-AU41))/(9-7),0)</f>
        <v>0</v>
      </c>
      <c r="AX41" s="252"/>
      <c r="AY41" s="252">
        <f>IF(AZ$6="Z",AY$6/8,0)</f>
        <v>0</v>
      </c>
      <c r="AZ41" s="252"/>
      <c r="BA41" s="252">
        <f>IF(AZ$6="Z",(2*(AY$6-AY41))/(9-1),0)</f>
        <v>0</v>
      </c>
      <c r="BB41" s="252"/>
      <c r="BC41" s="252">
        <f>IF(AZ$6="Z",(2*(AY$6-AY41-BA41))/(9-2),0)</f>
        <v>0</v>
      </c>
      <c r="BD41" s="252"/>
      <c r="BE41" s="252">
        <f>IF(AZ$6="Z",(2*(AY$6-AY41-BA41-BC41))/(9-3),0)</f>
        <v>0</v>
      </c>
      <c r="BF41" s="252"/>
      <c r="BG41" s="252">
        <f>IF(AZ$6="Z",(2*(AY$6-AY41-BA41-BC41-BE41))/(9-4),0)</f>
        <v>0</v>
      </c>
      <c r="BH41" s="252"/>
      <c r="BI41" s="252">
        <f>IF(AZ$6="Z",(2*(AY$6-AY41-BA41-BC41-BE41-BG41))/(9-5),0)</f>
        <v>0</v>
      </c>
      <c r="BJ41" s="252"/>
      <c r="BK41" s="252">
        <f>IF(AZ$6="Z",(2*(AY$6-AY41-BA41-BC41-BE41-BG41-BI41))/(9-6),0)</f>
        <v>0</v>
      </c>
      <c r="BL41" s="252"/>
      <c r="BM41" s="252">
        <f>IF(AZ$6="Z",(2*(AY$6-AY41-BA41-BC41-BE41-BG41-BI41-BK41))/(9-7),0)</f>
        <v>0</v>
      </c>
      <c r="BN41" s="252"/>
      <c r="BO41" s="252">
        <f>IF(BP$6="Z",BO$6/8,0)</f>
        <v>0</v>
      </c>
      <c r="BP41" s="252"/>
      <c r="BQ41" s="252">
        <f>IF(BP$6="Z",(2*(BO$6-BO41))/(9-1),0)</f>
        <v>0</v>
      </c>
      <c r="BR41" s="252"/>
      <c r="BS41" s="252">
        <f>IF(BP$6="Z",(2*(BO$6-BO41-BQ41))/(9-2),0)</f>
        <v>0</v>
      </c>
      <c r="BT41" s="252"/>
      <c r="BU41" s="252">
        <f>IF(BP$6="Z",(2*(BO$6-BO41-BQ41-BS41))/(9-3),0)</f>
        <v>0</v>
      </c>
      <c r="BV41" s="252"/>
      <c r="BW41" s="252">
        <f>IF(BP$6="Z",(2*(BO$6-BO41-BQ41-BS41-BU41))/(9-4),0)</f>
        <v>0</v>
      </c>
      <c r="BX41" s="252"/>
      <c r="BY41" s="252">
        <f>IF(BP$6="Z",(2*(BO$6-BO41-BQ41-BS41-BU41-BW41))/(9-5),0)</f>
        <v>0</v>
      </c>
      <c r="BZ41" s="252"/>
      <c r="CA41" s="252">
        <f>IF(BP$6="Z",(2*(BO$6-BO41-BQ41-BS41-BU41-BW41-BY41))/(9-6),0)</f>
        <v>0</v>
      </c>
      <c r="CB41" s="252"/>
      <c r="CC41" s="252">
        <f>IF(BP$6="Z",(2*(BO$6-BO41-BQ41-BS41-BU41-BW41-BY41-CA41))/(9-7),0)</f>
        <v>0</v>
      </c>
      <c r="CD41" s="395"/>
    </row>
    <row r="42" spans="1:95" hidden="1" outlineLevel="1" x14ac:dyDescent="0.25">
      <c r="A42" s="406"/>
      <c r="B42" s="407"/>
      <c r="C42" s="252"/>
      <c r="D42" s="252"/>
      <c r="E42" s="252">
        <f>IF(F$6="Z",E$6/8,0)</f>
        <v>0</v>
      </c>
      <c r="F42" s="252"/>
      <c r="G42" s="252">
        <f>IF(F$6="Z",(2*(E$6-E42))/(9-1),0)</f>
        <v>0</v>
      </c>
      <c r="H42" s="252"/>
      <c r="I42" s="252">
        <f>IF(F$6="Z",(2*(E$6-E42-G42))/(9-2),0)</f>
        <v>0</v>
      </c>
      <c r="J42" s="252"/>
      <c r="K42" s="252">
        <f>IF(F$6="Z",(2*(E$6-E42-G42-I42))/(9-3),0)</f>
        <v>0</v>
      </c>
      <c r="L42" s="252"/>
      <c r="M42" s="252">
        <f>IF(F$6="Z",(2*(E$6-E42-G42-I42-K42))/(9-4),0)</f>
        <v>0</v>
      </c>
      <c r="N42" s="252"/>
      <c r="O42" s="252">
        <f>IF(F$6="Z",(2*(E$6-E42-G42-I42-K42-M42))/(9-5),0)</f>
        <v>0</v>
      </c>
      <c r="P42" s="252"/>
      <c r="Q42" s="252">
        <f>IF(F$6="Z",(2*(E$6-E42-G42-I42-K42-M42-O42))/(9-6),0)</f>
        <v>0</v>
      </c>
      <c r="R42" s="252"/>
      <c r="S42" s="252">
        <f>IF(F$6="Z",(2*(E$6-E42-G42-I42-K42-M42-O42-Q42))/(9-7),0)</f>
        <v>0</v>
      </c>
      <c r="T42" s="252"/>
      <c r="U42" s="252">
        <f>IF(V$6="Z",U$6/8,0)</f>
        <v>0</v>
      </c>
      <c r="V42" s="252"/>
      <c r="W42" s="252">
        <f>IF(V$6="Z",(2*(U$6-U42))/(9-1),0)</f>
        <v>0</v>
      </c>
      <c r="X42" s="252"/>
      <c r="Y42" s="252">
        <f>IF(V$6="Z",(2*(U$6-U42-W42))/(9-2),0)</f>
        <v>0</v>
      </c>
      <c r="Z42" s="252"/>
      <c r="AA42" s="252">
        <f>IF(V$6="Z",(2*(U$6-U42-W42-Y42))/(9-3),0)</f>
        <v>0</v>
      </c>
      <c r="AB42" s="252"/>
      <c r="AC42" s="252">
        <f>IF(V$6="Z",(2*(U$6-U42-W42-Y42-AA42))/(9-4),0)</f>
        <v>0</v>
      </c>
      <c r="AD42" s="252"/>
      <c r="AE42" s="252">
        <f>IF(V$6="Z",(2*(U$6-U42-W42-Y42-AA42-AC42))/(9-5),0)</f>
        <v>0</v>
      </c>
      <c r="AF42" s="252"/>
      <c r="AG42" s="252">
        <f>IF(V$6="Z",(2*(U$6-U42-W42-Y42-AA42-AC42-AE42))/(9-6),0)</f>
        <v>0</v>
      </c>
      <c r="AH42" s="252"/>
      <c r="AI42" s="252">
        <f>IF(V$6="Z",(2*(U$6-U42-W42-Y42-AA42-AC42-AE42-AG42))/(9-7),0)</f>
        <v>0</v>
      </c>
      <c r="AJ42" s="252"/>
      <c r="AK42" s="252">
        <f>IF(AL$6="Z",AK$6/8,0)</f>
        <v>0</v>
      </c>
      <c r="AL42" s="252"/>
      <c r="AM42" s="252">
        <f>IF(AL$6="Z",(2*(AK$6-AK42))/(9-1),0)</f>
        <v>0</v>
      </c>
      <c r="AN42" s="252"/>
      <c r="AO42" s="252">
        <f>IF(AL$6="Z",(2*(AK$6-AK42-AM42))/(9-2),0)</f>
        <v>0</v>
      </c>
      <c r="AP42" s="252"/>
      <c r="AQ42" s="252">
        <f>IF(AL$6="Z",(2*(AK$6-AK42-AM42-AO42))/(9-3),0)</f>
        <v>0</v>
      </c>
      <c r="AR42" s="252"/>
      <c r="AS42" s="252">
        <f>IF(AL$6="Z",(2*(AK$6-AK42-AM42-AO42-AQ42))/(9-4),0)</f>
        <v>0</v>
      </c>
      <c r="AT42" s="252"/>
      <c r="AU42" s="252">
        <f>IF(AL$6="Z",(2*(AK$6-AK42-AM42-AO42-AQ42-AS42))/(9-5),0)</f>
        <v>0</v>
      </c>
      <c r="AV42" s="252"/>
      <c r="AW42" s="252">
        <f>IF(AL$6="Z",(2*(AK$6-AK42-AM42-AO42-AQ42-AS42-AU42))/(9-6),0)</f>
        <v>0</v>
      </c>
      <c r="AX42" s="252"/>
      <c r="AY42" s="252">
        <f>IF(AL$6="Z",(2*(AK$6-AK42-AM42-AO42-AQ42-AS42-AU42-AW42))/(9-7),0)</f>
        <v>0</v>
      </c>
      <c r="AZ42" s="252"/>
      <c r="BA42" s="252">
        <f>IF(BB$6="Z",BA$6/8,0)</f>
        <v>0</v>
      </c>
      <c r="BB42" s="252"/>
      <c r="BC42" s="252">
        <f>IF(BB$6="Z",(2*(BA$6-BA42))/(9-1),0)</f>
        <v>0</v>
      </c>
      <c r="BD42" s="252"/>
      <c r="BE42" s="252">
        <f>IF(BB$6="Z",(2*(BA$6-BA42-BC42))/(9-2),0)</f>
        <v>0</v>
      </c>
      <c r="BF42" s="252"/>
      <c r="BG42" s="252">
        <f>IF(BB$6="Z",(2*(BA$6-BA42-BC42-BE42))/(9-3),0)</f>
        <v>0</v>
      </c>
      <c r="BH42" s="252"/>
      <c r="BI42" s="252">
        <f>IF(BB$6="Z",(2*(BA$6-BA42-BC42-BE42-BG42))/(9-4),0)</f>
        <v>0</v>
      </c>
      <c r="BJ42" s="252"/>
      <c r="BK42" s="252">
        <f>IF(BB$6="Z",(2*(BA$6-BA42-BC42-BE42-BG42-BI42))/(9-5),0)</f>
        <v>0</v>
      </c>
      <c r="BL42" s="252"/>
      <c r="BM42" s="252">
        <f>IF(BB$6="Z",(2*(BA$6-BA42-BC42-BE42-BG42-BI42-BK42))/(9-6),0)</f>
        <v>0</v>
      </c>
      <c r="BN42" s="252"/>
      <c r="BO42" s="252">
        <f>IF(BB$6="Z",(2*(BA$6-BA42-BC42-BE42-BG42-BI42-BK42-BM42))/(9-7),0)</f>
        <v>0</v>
      </c>
      <c r="BP42" s="252"/>
      <c r="BQ42" s="252">
        <f>IF(BR$6="Z",BQ$6/8,0)</f>
        <v>0</v>
      </c>
      <c r="BR42" s="252"/>
      <c r="BS42" s="252">
        <f>IF(BR$6="Z",(2*(BQ$6-BQ42))/(9-1),0)</f>
        <v>0</v>
      </c>
      <c r="BT42" s="252"/>
      <c r="BU42" s="252">
        <f>IF(BR$6="Z",(2*(BQ$6-BQ42-BS42))/(9-2),0)</f>
        <v>0</v>
      </c>
      <c r="BV42" s="252"/>
      <c r="BW42" s="252">
        <f>IF(BR$6="Z",(2*(BQ$6-BQ42-BS42-BU42))/(9-3),0)</f>
        <v>0</v>
      </c>
      <c r="BX42" s="252"/>
      <c r="BY42" s="252">
        <f>IF(BR$6="Z",(2*(BQ$6-BQ42-BS42-BU42-BW42))/(9-4),0)</f>
        <v>0</v>
      </c>
      <c r="BZ42" s="252"/>
      <c r="CA42" s="252">
        <f>IF(BR$6="Z",(2*(BQ$6-BQ42-BS42-BU42-BW42-BY42))/(9-5),0)</f>
        <v>0</v>
      </c>
      <c r="CB42" s="252"/>
      <c r="CC42" s="252">
        <f>IF(BR$6="Z",(2*(BQ$6-BQ42-BS42-BU42-BW42-BY42-CA42))/(9-6),0)</f>
        <v>0</v>
      </c>
      <c r="CD42" s="395"/>
      <c r="CE42" s="15">
        <f>IF(BR$6="Z",(2*(BQ$6-BQ42-BS42-BU42-BW42-BY42-CA42-CC42))/(9-7),0)</f>
        <v>0</v>
      </c>
    </row>
    <row r="43" spans="1:95" hidden="1" outlineLevel="1" x14ac:dyDescent="0.25">
      <c r="A43" s="406"/>
      <c r="B43" s="407"/>
      <c r="C43" s="252"/>
      <c r="D43" s="252"/>
      <c r="E43" s="252"/>
      <c r="F43" s="252"/>
      <c r="G43" s="252">
        <f>IF(H$6="Z",G$6/8,0)</f>
        <v>0</v>
      </c>
      <c r="H43" s="252"/>
      <c r="I43" s="252">
        <f>IF(H$6="Z",(2*(G$6-G43))/(9-1),0)</f>
        <v>0</v>
      </c>
      <c r="J43" s="252"/>
      <c r="K43" s="252">
        <f>IF(H$6="Z",(2*(G$6-G43-I43))/(9-2),0)</f>
        <v>0</v>
      </c>
      <c r="L43" s="252"/>
      <c r="M43" s="252">
        <f>IF(H$6="Z",(2*(G$6-G43-I43-K43))/(9-3),0)</f>
        <v>0</v>
      </c>
      <c r="N43" s="252"/>
      <c r="O43" s="252">
        <f>IF(H$6="Z",(2*(G$6-G43-I43-K43-M43))/(9-4),0)</f>
        <v>0</v>
      </c>
      <c r="P43" s="252"/>
      <c r="Q43" s="252">
        <f>IF(H$6="Z",(2*(G$6-G43-I43-K43-M43-O43))/(9-5),0)</f>
        <v>0</v>
      </c>
      <c r="R43" s="252"/>
      <c r="S43" s="252">
        <f>IF(H$6="Z",(2*(G$6-G43-I43-K43-M43-O43-Q43))/(9-6),0)</f>
        <v>0</v>
      </c>
      <c r="T43" s="252"/>
      <c r="U43" s="252">
        <f>IF(H$6="Z",(2*(G$6-G43-I43-K43-M43-O43-Q43-S43))/(9-7),0)</f>
        <v>0</v>
      </c>
      <c r="V43" s="252"/>
      <c r="W43" s="252">
        <f>IF(X$6="Z",W$6/8,0)</f>
        <v>0</v>
      </c>
      <c r="X43" s="252"/>
      <c r="Y43" s="252">
        <f>IF(X$6="Z",(2*(W$6-W43))/(9-1),0)</f>
        <v>0</v>
      </c>
      <c r="Z43" s="252"/>
      <c r="AA43" s="252">
        <f>IF(X$6="Z",(2*(W$6-W43-Y43))/(9-2),0)</f>
        <v>0</v>
      </c>
      <c r="AB43" s="252"/>
      <c r="AC43" s="252">
        <f>IF(X$6="Z",(2*(W$6-W43-Y43-AA43))/(9-3),0)</f>
        <v>0</v>
      </c>
      <c r="AD43" s="252"/>
      <c r="AE43" s="252">
        <f>IF(X$6="Z",(2*(W$6-W43-Y43-AA43-AC43))/(9-4),0)</f>
        <v>0</v>
      </c>
      <c r="AF43" s="252"/>
      <c r="AG43" s="252">
        <f>IF(X$6="Z",(2*(W$6-W43-Y43-AA43-AC43-AE43))/(9-5),0)</f>
        <v>0</v>
      </c>
      <c r="AH43" s="252"/>
      <c r="AI43" s="252">
        <f>IF(X$6="Z",(2*(W$6-W43-Y43-AA43-AC43-AE43-AG43))/(9-6),0)</f>
        <v>0</v>
      </c>
      <c r="AJ43" s="252"/>
      <c r="AK43" s="252">
        <f>IF(X$6="Z",(2*(W$6-W43-Y43-AA43-AC43-AE43-AG43-AI43))/(9-7),0)</f>
        <v>0</v>
      </c>
      <c r="AL43" s="252"/>
      <c r="AM43" s="252">
        <f>IF(AN$6="Z",AM$6/8,0)</f>
        <v>0</v>
      </c>
      <c r="AN43" s="252"/>
      <c r="AO43" s="252">
        <f>IF(AN$6="Z",(2*(AM$6-AM43))/(9-1),0)</f>
        <v>0</v>
      </c>
      <c r="AP43" s="252"/>
      <c r="AQ43" s="252">
        <f>IF(AN$6="Z",(2*(AM$6-AM43-AO43))/(9-2),0)</f>
        <v>0</v>
      </c>
      <c r="AR43" s="252"/>
      <c r="AS43" s="252">
        <f>IF(AN$6="Z",(2*(AM$6-AM43-AO43-AQ43))/(9-3),0)</f>
        <v>0</v>
      </c>
      <c r="AT43" s="252"/>
      <c r="AU43" s="252">
        <f>IF(AN$6="Z",(2*(AM$6-AM43-AO43-AQ43-AS43))/(9-4),0)</f>
        <v>0</v>
      </c>
      <c r="AV43" s="252"/>
      <c r="AW43" s="252">
        <f>IF(AN$6="Z",(2*(AM$6-AM43-AO43-AQ43-AS43-AU43))/(9-5),0)</f>
        <v>0</v>
      </c>
      <c r="AX43" s="252"/>
      <c r="AY43" s="252">
        <f>IF(AN$6="Z",(2*(AM$6-AM43-AO43-AQ43-AS43-AU43-AW43))/(9-6),0)</f>
        <v>0</v>
      </c>
      <c r="AZ43" s="252"/>
      <c r="BA43" s="252">
        <f>IF(AN$6="Z",(2*(AM$6-AM43-AO43-AQ43-AS43-AU43-AW43-AY43))/(9-7),0)</f>
        <v>0</v>
      </c>
      <c r="BB43" s="252"/>
      <c r="BC43" s="252">
        <f>IF(BD$6="Z",BC$6/8,0)</f>
        <v>0</v>
      </c>
      <c r="BD43" s="252"/>
      <c r="BE43" s="252">
        <f>IF(BD$6="Z",(2*(BC$6-BC43))/(9-1),0)</f>
        <v>0</v>
      </c>
      <c r="BF43" s="252"/>
      <c r="BG43" s="252">
        <f>IF(BD$6="Z",(2*(BC$6-BC43-BE43))/(9-2),0)</f>
        <v>0</v>
      </c>
      <c r="BH43" s="252"/>
      <c r="BI43" s="252">
        <f>IF(BD$6="Z",(2*(BC$6-BC43-BE43-BG43))/(9-3),0)</f>
        <v>0</v>
      </c>
      <c r="BJ43" s="252"/>
      <c r="BK43" s="252">
        <f>IF(BD$6="Z",(2*(BC$6-BC43-BE43-BG43-BI43))/(9-4),0)</f>
        <v>0</v>
      </c>
      <c r="BL43" s="252"/>
      <c r="BM43" s="252">
        <f>IF(BD$6="Z",(2*(BC$6-BC43-BE43-BG43-BI43-BK43))/(9-5),0)</f>
        <v>0</v>
      </c>
      <c r="BN43" s="252"/>
      <c r="BO43" s="252">
        <f>IF(BD$6="Z",(2*(BC$6-BC43-BE43-BG43-BI43-BK43-BM43))/(9-6),0)</f>
        <v>0</v>
      </c>
      <c r="BP43" s="252"/>
      <c r="BQ43" s="252">
        <f>IF(BD$6="Z",(2*(BC$6-BC43-BE43-BG43-BI43-BK43-BM43-BO43))/(9-7),0)</f>
        <v>0</v>
      </c>
      <c r="BR43" s="252"/>
      <c r="BS43" s="252">
        <f>IF(BT$6="Z",BS$6/8,0)</f>
        <v>0</v>
      </c>
      <c r="BT43" s="252"/>
      <c r="BU43" s="252">
        <f>IF(BT$6="Z",(2*(BS$6-BS43))/(9-1),0)</f>
        <v>0</v>
      </c>
      <c r="BV43" s="252"/>
      <c r="BW43" s="252">
        <f>IF(BT$6="Z",(2*(BS$6-BS43-BU43))/(9-2),0)</f>
        <v>0</v>
      </c>
      <c r="BX43" s="252"/>
      <c r="BY43" s="252">
        <f>IF(BT$6="Z",(2*(BS$6-BS43-BU43-BW43))/(9-3),0)</f>
        <v>0</v>
      </c>
      <c r="BZ43" s="252"/>
      <c r="CA43" s="252">
        <f>IF(BT$6="Z",(2*(BS$6-BS43-BU43-BW43-BY43))/(9-4),0)</f>
        <v>0</v>
      </c>
      <c r="CB43" s="252"/>
      <c r="CC43" s="252">
        <f>IF(BT$6="Z",(2*(BS$6-BS43-BU43-BW43-BY43-CA43))/(9-5),0)</f>
        <v>0</v>
      </c>
      <c r="CD43" s="395"/>
      <c r="CE43" s="15">
        <f>IF(BT$6="Z",(2*(BS$6-BS43-BU43-BW43-BY43-CA43-CC43))/(9-6),0)</f>
        <v>0</v>
      </c>
      <c r="CG43" s="15">
        <f>IF(BT$6="Z",(2*(BS$6-BS43-BU43-BW43-BY43-CA43-CC43-CE43))/(9-7),0)</f>
        <v>0</v>
      </c>
    </row>
    <row r="44" spans="1:95" hidden="1" outlineLevel="1" x14ac:dyDescent="0.25">
      <c r="A44" s="406"/>
      <c r="B44" s="407"/>
      <c r="C44" s="252"/>
      <c r="D44" s="252"/>
      <c r="E44" s="252"/>
      <c r="F44" s="252"/>
      <c r="G44" s="252"/>
      <c r="H44" s="252"/>
      <c r="I44" s="252">
        <f>IF(J$6="Z",I$6/8,0)</f>
        <v>0</v>
      </c>
      <c r="J44" s="252"/>
      <c r="K44" s="252">
        <f>IF(J$6="Z",(2*(I$6-I44))/(9-1),0)</f>
        <v>0</v>
      </c>
      <c r="L44" s="252"/>
      <c r="M44" s="252">
        <f>IF(J$6="Z",(2*(I$6-I44-K44))/(9-2),0)</f>
        <v>0</v>
      </c>
      <c r="N44" s="252"/>
      <c r="O44" s="252">
        <f>IF(J$6="Z",(2*(I$6-I44-K44-M44))/(9-3),0)</f>
        <v>0</v>
      </c>
      <c r="P44" s="252"/>
      <c r="Q44" s="252">
        <f>IF(J$6="Z",(2*(I$6-I44-K44-M44-O44))/(9-4),0)</f>
        <v>0</v>
      </c>
      <c r="R44" s="252"/>
      <c r="S44" s="252">
        <f>IF(J$6="Z",(2*(I$6-I44-K44-M44-O44-Q44))/(9-5),0)</f>
        <v>0</v>
      </c>
      <c r="T44" s="252"/>
      <c r="U44" s="252">
        <f>IF(J$6="Z",(2*(I$6-I44-K44-M44-O44-Q44-S44))/(9-6),0)</f>
        <v>0</v>
      </c>
      <c r="V44" s="252"/>
      <c r="W44" s="252">
        <f>IF(J$6="Z",(2*(I$6-I44-K44-M44-O44-Q44-S44-U44))/(9-7),0)</f>
        <v>0</v>
      </c>
      <c r="X44" s="252"/>
      <c r="Y44" s="252">
        <f>IF(Z$6="Z",Y$6/8,0)</f>
        <v>0</v>
      </c>
      <c r="Z44" s="252"/>
      <c r="AA44" s="252">
        <f>IF(Z$6="Z",(2*(Y$6-Y44))/(9-1),0)</f>
        <v>0</v>
      </c>
      <c r="AB44" s="252"/>
      <c r="AC44" s="252">
        <f>IF(Z$6="Z",(2*(Y$6-Y44-AA44))/(9-2),0)</f>
        <v>0</v>
      </c>
      <c r="AD44" s="252"/>
      <c r="AE44" s="252">
        <f>IF(Z$6="Z",(2*(Y$6-Y44-AA44-AC44))/(9-3),0)</f>
        <v>0</v>
      </c>
      <c r="AF44" s="252"/>
      <c r="AG44" s="252">
        <f>IF(Z$6="Z",(2*(Y$6-Y44-AA44-AC44-AE44))/(9-4),0)</f>
        <v>0</v>
      </c>
      <c r="AH44" s="252"/>
      <c r="AI44" s="252">
        <f>IF(Z$6="Z",(2*(Y$6-Y44-AA44-AC44-AE44-AG44))/(9-5),0)</f>
        <v>0</v>
      </c>
      <c r="AJ44" s="252"/>
      <c r="AK44" s="252">
        <f>IF(Z$6="Z",(2*(Y$6-Y44-AA44-AC44-AE44-AG44-AI44))/(9-6),0)</f>
        <v>0</v>
      </c>
      <c r="AL44" s="252"/>
      <c r="AM44" s="252">
        <f>IF(Z$6="Z",(2*(Y$6-Y44-AA44-AC44-AE44-AG44-AI44-AK44))/(9-7),0)</f>
        <v>0</v>
      </c>
      <c r="AN44" s="252"/>
      <c r="AO44" s="252">
        <f>IF(AP$6="Z",AO$6/8,0)</f>
        <v>0</v>
      </c>
      <c r="AP44" s="252"/>
      <c r="AQ44" s="252">
        <f>IF(AP$6="Z",(2*(AO$6-AO44))/(9-1),0)</f>
        <v>0</v>
      </c>
      <c r="AR44" s="252"/>
      <c r="AS44" s="252">
        <f>IF(AP$6="Z",(2*(AO$6-AO44-AQ44))/(9-2),0)</f>
        <v>0</v>
      </c>
      <c r="AT44" s="252"/>
      <c r="AU44" s="252">
        <f>IF(AP$6="Z",(2*(AO$6-AO44-AQ44-AS44))/(9-3),0)</f>
        <v>0</v>
      </c>
      <c r="AV44" s="252"/>
      <c r="AW44" s="252">
        <f>IF(AP$6="Z",(2*(AO$6-AO44-AQ44-AS44-AU44))/(9-4),0)</f>
        <v>0</v>
      </c>
      <c r="AX44" s="252"/>
      <c r="AY44" s="252">
        <f>IF(AP$6="Z",(2*(AO$6-AO44-AQ44-AS44-AU44-AW44))/(9-5),0)</f>
        <v>0</v>
      </c>
      <c r="AZ44" s="252"/>
      <c r="BA44" s="252">
        <f>IF(AP$6="Z",(2*(AO$6-AO44-AQ44-AS44-AU44-AW44-AY44))/(9-6),0)</f>
        <v>0</v>
      </c>
      <c r="BB44" s="252"/>
      <c r="BC44" s="252">
        <f>IF(AP$6="Z",(2*(AO$6-AO44-AQ44-AS44-AU44-AW44-AY44-BA44))/(9-7),0)</f>
        <v>0</v>
      </c>
      <c r="BD44" s="252"/>
      <c r="BE44" s="252">
        <f>IF(BF$6="Z",BE$6/8,0)</f>
        <v>0</v>
      </c>
      <c r="BF44" s="252"/>
      <c r="BG44" s="252">
        <f>IF(BF$6="Z",(2*(BE$6-BE44))/(9-1),0)</f>
        <v>0</v>
      </c>
      <c r="BH44" s="252"/>
      <c r="BI44" s="252">
        <f>IF(BF$6="Z",(2*(BE$6-BE44-BG44))/(9-2),0)</f>
        <v>0</v>
      </c>
      <c r="BJ44" s="252"/>
      <c r="BK44" s="252">
        <f>IF(BF$6="Z",(2*(BE$6-BE44-BG44-BI44))/(9-3),0)</f>
        <v>0</v>
      </c>
      <c r="BL44" s="252"/>
      <c r="BM44" s="252">
        <f>IF(BF$6="Z",(2*(BE$6-BE44-BG44-BI44-BK44))/(9-4),0)</f>
        <v>0</v>
      </c>
      <c r="BN44" s="252"/>
      <c r="BO44" s="252">
        <f>IF(BF$6="Z",(2*(BE$6-BE44-BG44-BI44-BK44-BM44))/(9-5),0)</f>
        <v>0</v>
      </c>
      <c r="BP44" s="252"/>
      <c r="BQ44" s="252">
        <f>IF(BF$6="Z",(2*(BE$6-BE44-BG44-BI44-BK44-BM44-BO44))/(9-6),0)</f>
        <v>0</v>
      </c>
      <c r="BR44" s="252"/>
      <c r="BS44" s="252">
        <f>IF(BF$6="Z",(2*(BE$6-BE44-BG44-BI44-BK44-BM44-BO44-BQ44))/(9-7),0)</f>
        <v>0</v>
      </c>
      <c r="BT44" s="252"/>
      <c r="BU44" s="252">
        <f>IF(BV$6="Z",BU$6/8,0)</f>
        <v>0</v>
      </c>
      <c r="BV44" s="252"/>
      <c r="BW44" s="252">
        <f>IF(BV$6="Z",(2*(BU$6-BU44))/(9-1),0)</f>
        <v>0</v>
      </c>
      <c r="BX44" s="252"/>
      <c r="BY44" s="252">
        <f>IF(BV$6="Z",(2*(BU$6-BU44-BW44))/(9-2),0)</f>
        <v>0</v>
      </c>
      <c r="BZ44" s="252"/>
      <c r="CA44" s="252">
        <f>IF(BV$6="Z",(2*(BU$6-BU44-BW44-BY44))/(9-3),0)</f>
        <v>0</v>
      </c>
      <c r="CB44" s="252"/>
      <c r="CC44" s="252">
        <f>IF(BV$6="Z",(2*(BU$6-BU44-BW44-BY44-CA44))/(9-4),0)</f>
        <v>0</v>
      </c>
      <c r="CD44" s="395"/>
      <c r="CE44" s="15">
        <f>IF(BV$6="Z",(2*(BU$6-BU44-BW44-BY44-CA44-CC44))/(9-5),0)</f>
        <v>0</v>
      </c>
      <c r="CG44" s="15">
        <f>IF(BV$6="Z",(2*(BU$6-BU44-BW44-BY44-CA44-CC44-CE44))/(9-6),0)</f>
        <v>0</v>
      </c>
      <c r="CI44" s="15">
        <f>IF(BV$6="Z",(2*(BU$6-BU44-BW44-BY44-CA44-CC44-CE44-CG44))/(9-7),0)</f>
        <v>0</v>
      </c>
    </row>
    <row r="45" spans="1:95" hidden="1" outlineLevel="1" x14ac:dyDescent="0.25">
      <c r="A45" s="406"/>
      <c r="B45" s="407"/>
      <c r="C45" s="252"/>
      <c r="D45" s="252"/>
      <c r="E45" s="252"/>
      <c r="F45" s="252"/>
      <c r="G45" s="252"/>
      <c r="H45" s="252"/>
      <c r="I45" s="252"/>
      <c r="J45" s="252"/>
      <c r="K45" s="252">
        <f>IF(L$6="Z",K$6/8,0)</f>
        <v>0</v>
      </c>
      <c r="L45" s="252"/>
      <c r="M45" s="252">
        <f>IF(L$6="Z",(2*(K$6-K45))/(9-1),0)</f>
        <v>0</v>
      </c>
      <c r="N45" s="252"/>
      <c r="O45" s="252">
        <f>IF(L$6="Z",(2*(K$6-K45-M45))/(9-2),0)</f>
        <v>0</v>
      </c>
      <c r="P45" s="252"/>
      <c r="Q45" s="252">
        <f>IF(L$6="Z",(2*(K$6-K45-M45-O45))/(9-3),0)</f>
        <v>0</v>
      </c>
      <c r="R45" s="252"/>
      <c r="S45" s="252">
        <f>IF(L$6="Z",(2*(K$6-K45-M45-O45-Q45))/(9-4),0)</f>
        <v>0</v>
      </c>
      <c r="T45" s="252"/>
      <c r="U45" s="252">
        <f>IF(L$6="Z",(2*(K$6-K45-M45-O45-Q45-S45))/(9-5),0)</f>
        <v>0</v>
      </c>
      <c r="V45" s="252"/>
      <c r="W45" s="252">
        <f>IF(L$6="Z",(2*(K$6-K45-M45-O45-Q45-S45-U45))/(9-6),0)</f>
        <v>0</v>
      </c>
      <c r="X45" s="252"/>
      <c r="Y45" s="252">
        <f>IF(L$6="Z",(2*(K$6-K45-M45-O45-Q45-S45-U45-W45))/(9-7),0)</f>
        <v>0</v>
      </c>
      <c r="Z45" s="252"/>
      <c r="AA45" s="252">
        <f>IF(AB$6="Z",AA$6/8,0)</f>
        <v>0</v>
      </c>
      <c r="AB45" s="252"/>
      <c r="AC45" s="252">
        <f>IF(AB$6="Z",(2*(AA$6-AA45))/(9-1),0)</f>
        <v>0</v>
      </c>
      <c r="AD45" s="252"/>
      <c r="AE45" s="252">
        <f>IF(AB$6="Z",(2*(AA$6-AA45-AC45))/(9-2),0)</f>
        <v>0</v>
      </c>
      <c r="AF45" s="252"/>
      <c r="AG45" s="252">
        <f>IF(AB$6="Z",(2*(AA$6-AA45-AC45-AE45))/(9-3),0)</f>
        <v>0</v>
      </c>
      <c r="AH45" s="252"/>
      <c r="AI45" s="252">
        <f>IF(AB$6="Z",(2*(AA$6-AA45-AC45-AE45-AG45))/(9-4),0)</f>
        <v>0</v>
      </c>
      <c r="AJ45" s="252"/>
      <c r="AK45" s="252">
        <f>IF(AB$6="Z",(2*(AA$6-AA45-AC45-AE45-AG45-AI45))/(9-5),0)</f>
        <v>0</v>
      </c>
      <c r="AL45" s="252"/>
      <c r="AM45" s="252">
        <f>IF(AB$6="Z",(2*(AA$6-AA45-AC45-AE45-AG45-AI45-AK45))/(9-6),0)</f>
        <v>0</v>
      </c>
      <c r="AN45" s="252"/>
      <c r="AO45" s="252">
        <f>IF(AB$6="Z",(2*(AA$6-AA45-AC45-AE45-AG45-AI45-AK45-AM45))/(9-7),0)</f>
        <v>0</v>
      </c>
      <c r="AP45" s="252"/>
      <c r="AQ45" s="252">
        <f>IF(AR$6="Z",AQ$6/8,0)</f>
        <v>0</v>
      </c>
      <c r="AR45" s="252"/>
      <c r="AS45" s="252">
        <f>IF(AR$6="Z",(2*(AQ$6-AQ45))/(9-1),0)</f>
        <v>0</v>
      </c>
      <c r="AT45" s="252"/>
      <c r="AU45" s="252">
        <f>IF(AR$6="Z",(2*(AQ$6-AQ45-AS45))/(9-2),0)</f>
        <v>0</v>
      </c>
      <c r="AV45" s="252"/>
      <c r="AW45" s="252">
        <f>IF(AR$6="Z",(2*(AQ$6-AQ45-AS45-AU45))/(9-3),0)</f>
        <v>0</v>
      </c>
      <c r="AX45" s="252"/>
      <c r="AY45" s="252">
        <f>IF(AR$6="Z",(2*(AQ$6-AQ45-AS45-AU45-AW45))/(9-4),0)</f>
        <v>0</v>
      </c>
      <c r="AZ45" s="252"/>
      <c r="BA45" s="252">
        <f>IF(AR$6="Z",(2*(AQ$6-AQ45-AS45-AU45-AW45-AY45))/(9-5),0)</f>
        <v>0</v>
      </c>
      <c r="BB45" s="252"/>
      <c r="BC45" s="252">
        <f>IF(AR$6="Z",(2*(AQ$6-AQ45-AS45-AU45-AW45-AY45-BA45))/(9-6),0)</f>
        <v>0</v>
      </c>
      <c r="BD45" s="252"/>
      <c r="BE45" s="252">
        <f>IF(AR$6="Z",(2*(AQ$6-AQ45-AS45-AU45-AW45-AY45-BA45-BC45))/(9-7),0)</f>
        <v>0</v>
      </c>
      <c r="BF45" s="252"/>
      <c r="BG45" s="252">
        <f>IF(BH$6="Z",BG$6/8,0)</f>
        <v>0</v>
      </c>
      <c r="BH45" s="252"/>
      <c r="BI45" s="252">
        <f>IF(BH$6="Z",(2*(BG$6-BG45))/(9-1),0)</f>
        <v>0</v>
      </c>
      <c r="BJ45" s="252"/>
      <c r="BK45" s="252">
        <f>IF(BH$6="Z",(2*(BG$6-BG45-BI45))/(9-2),0)</f>
        <v>0</v>
      </c>
      <c r="BL45" s="252"/>
      <c r="BM45" s="252">
        <f>IF(BH$6="Z",(2*(BG$6-BG45-BI45-BK45))/(9-3),0)</f>
        <v>0</v>
      </c>
      <c r="BN45" s="252"/>
      <c r="BO45" s="252">
        <f>IF(BH$6="Z",(2*(BG$6-BG45-BI45-BK45-BM45))/(9-4),0)</f>
        <v>0</v>
      </c>
      <c r="BP45" s="252"/>
      <c r="BQ45" s="252">
        <f>IF(BH$6="Z",(2*(BG$6-BG45-BI45-BK45-BM45-BO45))/(9-5),0)</f>
        <v>0</v>
      </c>
      <c r="BR45" s="252"/>
      <c r="BS45" s="252">
        <f>IF(BH$6="Z",(2*(BG$6-BG45-BI45-BK45-BM45-BO45-BQ45))/(9-6),0)</f>
        <v>0</v>
      </c>
      <c r="BT45" s="252"/>
      <c r="BU45" s="252">
        <f>IF(BH$6="Z",(2*(BG$6-BG45-BI45-BK45-BM45-BO45-BQ45-BS45))/(9-7),0)</f>
        <v>0</v>
      </c>
      <c r="BV45" s="252"/>
      <c r="BW45" s="252">
        <f>IF(BX$6="Z",BW$6/8,0)</f>
        <v>0</v>
      </c>
      <c r="BX45" s="252"/>
      <c r="BY45" s="252">
        <f>IF(BX$6="Z",(2*(BW$6-BW45))/(9-1),0)</f>
        <v>0</v>
      </c>
      <c r="BZ45" s="252"/>
      <c r="CA45" s="252">
        <f>IF(BX$6="Z",(2*(BW$6-BW45-BY45))/(9-2),0)</f>
        <v>0</v>
      </c>
      <c r="CB45" s="252"/>
      <c r="CC45" s="252">
        <f>IF(BX$6="Z",(2*(BW$6-BW45-BY45-CA45))/(9-3),0)</f>
        <v>0</v>
      </c>
      <c r="CD45" s="395"/>
      <c r="CE45" s="15">
        <f>IF(BX$6="Z",(2*(BW$6-BW45-BY45-CA45-CC45))/(9-4),0)</f>
        <v>0</v>
      </c>
      <c r="CG45" s="15">
        <f>IF(BX$6="Z",(2*(BW$6-BW45-BY45-CA45-CC45-CE45))/(9-5),0)</f>
        <v>0</v>
      </c>
      <c r="CI45" s="15">
        <f>IF(BX$6="Z",(2*(BW$6-BW45-BY45-CA45-CC45-CE45-CG45))/(9-6),0)</f>
        <v>0</v>
      </c>
      <c r="CK45" s="15">
        <f>IF(BX$6="Z",(2*(BW$6-BW45-BY45-CA45-CC45-CE45-CG45-CI45))/(9-7),0)</f>
        <v>0</v>
      </c>
    </row>
    <row r="46" spans="1:95" hidden="1" outlineLevel="1" x14ac:dyDescent="0.25">
      <c r="A46" s="406"/>
      <c r="B46" s="407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>
        <f>IF(N$6="Z",M$6/8,0)</f>
        <v>0</v>
      </c>
      <c r="N46" s="252"/>
      <c r="O46" s="252">
        <f>IF(N$6="Z",(2*(M$6-M46))/(9-1),0)</f>
        <v>0</v>
      </c>
      <c r="P46" s="252"/>
      <c r="Q46" s="252">
        <f>IF(N$6="Z",(2*(M$6-M46-O46))/(9-2),0)</f>
        <v>0</v>
      </c>
      <c r="R46" s="252"/>
      <c r="S46" s="252">
        <f>IF(N$6="Z",(2*(M$6-M46-O46-Q46))/(9-3),0)</f>
        <v>0</v>
      </c>
      <c r="T46" s="252"/>
      <c r="U46" s="252">
        <f>IF(N$6="Z",(2*(M$6-M46-O46-Q46-S46))/(9-4),0)</f>
        <v>0</v>
      </c>
      <c r="V46" s="252"/>
      <c r="W46" s="252">
        <f>IF(N$6="Z",(2*(M$6-M46-O46-Q46-S46-U46))/(9-5),0)</f>
        <v>0</v>
      </c>
      <c r="X46" s="252"/>
      <c r="Y46" s="252">
        <f>IF(N$6="Z",(2*(M$6-M46-O46-Q46-S46-U46-W46))/(9-6),0)</f>
        <v>0</v>
      </c>
      <c r="Z46" s="252"/>
      <c r="AA46" s="252">
        <f>IF(N$6="Z",(2*(M$6-M46-O46-Q46-S46-U46-W46-Y46))/(9-7),0)</f>
        <v>0</v>
      </c>
      <c r="AB46" s="252"/>
      <c r="AC46" s="252">
        <f>IF(AD$6="Z",AC$6/8,0)</f>
        <v>0</v>
      </c>
      <c r="AD46" s="252"/>
      <c r="AE46" s="252">
        <f>IF(AD$6="Z",(2*(AC$6-AC46))/(9-1),0)</f>
        <v>0</v>
      </c>
      <c r="AF46" s="252"/>
      <c r="AG46" s="252">
        <f>IF(AD$6="Z",(2*(AC$6-AC46-AE46))/(9-2),0)</f>
        <v>0</v>
      </c>
      <c r="AH46" s="252"/>
      <c r="AI46" s="252">
        <f>IF(AD$6="Z",(2*(AC$6-AC46-AE46-AG46))/(9-3),0)</f>
        <v>0</v>
      </c>
      <c r="AJ46" s="252"/>
      <c r="AK46" s="252">
        <f>IF(AD$6="Z",(2*(AC$6-AC46-AE46-AG46-AI46))/(9-4),0)</f>
        <v>0</v>
      </c>
      <c r="AL46" s="252"/>
      <c r="AM46" s="252">
        <f>IF(AD$6="Z",(2*(AC$6-AC46-AE46-AG46-AI46-AK46))/(9-5),0)</f>
        <v>0</v>
      </c>
      <c r="AN46" s="252"/>
      <c r="AO46" s="252">
        <f>IF(AD$6="Z",(2*(AC$6-AC46-AE46-AG46-AI46-AK46-AM46))/(9-6),0)</f>
        <v>0</v>
      </c>
      <c r="AP46" s="252"/>
      <c r="AQ46" s="252">
        <f>IF(AD$6="Z",(2*(AC$6-AC46-AE46-AG46-AI46-AK46-AM46-AO46))/(9-7),0)</f>
        <v>0</v>
      </c>
      <c r="AR46" s="252"/>
      <c r="AS46" s="252">
        <f>IF(AT$6="Z",AS$6/8,0)</f>
        <v>0</v>
      </c>
      <c r="AT46" s="252"/>
      <c r="AU46" s="252">
        <f>IF(AT$6="Z",(2*(AS$6-AS46))/(9-1),0)</f>
        <v>0</v>
      </c>
      <c r="AV46" s="252"/>
      <c r="AW46" s="252">
        <f>IF(AT$6="Z",(2*(AS$6-AS46-AU46))/(9-2),0)</f>
        <v>0</v>
      </c>
      <c r="AX46" s="252"/>
      <c r="AY46" s="252">
        <f>IF(AT$6="Z",(2*(AS$6-AS46-AU46-AW46))/(9-3),0)</f>
        <v>0</v>
      </c>
      <c r="AZ46" s="252"/>
      <c r="BA46" s="252">
        <f>IF(AT$6="Z",(2*(AS$6-AS46-AU46-AW46-AY46))/(9-4),0)</f>
        <v>0</v>
      </c>
      <c r="BB46" s="252"/>
      <c r="BC46" s="252">
        <f>IF(AT$6="Z",(2*(AS$6-AS46-AU46-AW46-AY46-BA46))/(9-5),0)</f>
        <v>0</v>
      </c>
      <c r="BD46" s="252"/>
      <c r="BE46" s="252">
        <f>IF(AT$6="Z",(2*(AS$6-AS46-AU46-AW46-AY46-BA46-BC46))/(9-6),0)</f>
        <v>0</v>
      </c>
      <c r="BF46" s="252"/>
      <c r="BG46" s="252">
        <f>IF(AT$6="Z",(2*(AS$6-AS46-AU46-AW46-AY46-BA46-BC46-BE46))/(9-7),0)</f>
        <v>0</v>
      </c>
      <c r="BH46" s="252"/>
      <c r="BI46" s="252">
        <f>IF(BJ$6="Z",BI$6/8,0)</f>
        <v>0</v>
      </c>
      <c r="BJ46" s="252"/>
      <c r="BK46" s="252">
        <f>IF(BJ$6="Z",(2*(BI$6-BI46))/(9-1),0)</f>
        <v>0</v>
      </c>
      <c r="BL46" s="252"/>
      <c r="BM46" s="252">
        <f>IF(BJ$6="Z",(2*(BI$6-BI46-BK46))/(9-2),0)</f>
        <v>0</v>
      </c>
      <c r="BN46" s="252"/>
      <c r="BO46" s="252">
        <f>IF(BJ$6="Z",(2*(BI$6-BI46-BK46-BM46))/(9-3),0)</f>
        <v>0</v>
      </c>
      <c r="BP46" s="252"/>
      <c r="BQ46" s="252">
        <f>IF(BJ$6="Z",(2*(BI$6-BI46-BK46-BM46-BO46))/(9-4),0)</f>
        <v>0</v>
      </c>
      <c r="BR46" s="252"/>
      <c r="BS46" s="252">
        <f>IF(BJ$6="Z",(2*(BI$6-BI46-BK46-BM46-BO46-BQ46))/(9-5),0)</f>
        <v>0</v>
      </c>
      <c r="BT46" s="252"/>
      <c r="BU46" s="252">
        <f>IF(BJ$6="Z",(2*(BI$6-BI46-BK46-BM46-BO46-BQ46-BS46))/(9-6),0)</f>
        <v>0</v>
      </c>
      <c r="BV46" s="252"/>
      <c r="BW46" s="252">
        <f>IF(BJ$6="Z",(2*(BI$6-BI46-BK46-BM46-BO46-BQ46-BS46-BU46))/(9-7),0)</f>
        <v>0</v>
      </c>
      <c r="BX46" s="252"/>
      <c r="BY46" s="252">
        <f>IF(BZ$6="Z",BY$6/8,0)</f>
        <v>0</v>
      </c>
      <c r="BZ46" s="252"/>
      <c r="CA46" s="252">
        <f>IF(BZ$6="Z",(2*(BY$6-BY46))/(9-1),0)</f>
        <v>0</v>
      </c>
      <c r="CB46" s="252"/>
      <c r="CC46" s="252">
        <f>IF(BZ$6="Z",(2*(BY$6-BY46-CA46))/(9-2),0)</f>
        <v>0</v>
      </c>
      <c r="CD46" s="395"/>
      <c r="CE46" s="15">
        <f>IF(BZ$6="Z",(2*(BY$6-BY46-CA46-CC46))/(9-3),0)</f>
        <v>0</v>
      </c>
      <c r="CG46" s="15">
        <f>IF(BZ$6="Z",(2*(BY$6-BY46-CA46-CC46-CE46))/(9-4),0)</f>
        <v>0</v>
      </c>
      <c r="CI46" s="15">
        <f>IF(BZ$6="Z",(2*(BY$6-BY46-CA46-CC46-CE46-CG46))/(9-5),0)</f>
        <v>0</v>
      </c>
      <c r="CK46" s="15">
        <f>IF(BZ$6="Z",(2*(BY$6-BY46-CA46-CC46-CE46-CG46-CI46))/(9-6),0)</f>
        <v>0</v>
      </c>
      <c r="CM46" s="15">
        <f>IF(BZ$6="Z",(2*(BY$6-BY46-CA46-CC46-CE46-CG46-CI46-CK46))/(9-7),0)</f>
        <v>0</v>
      </c>
    </row>
    <row r="47" spans="1:95" hidden="1" outlineLevel="1" x14ac:dyDescent="0.25">
      <c r="A47" s="406"/>
      <c r="B47" s="407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>
        <f>IF(P$6="Z",O$6/8,0)</f>
        <v>0</v>
      </c>
      <c r="P47" s="252"/>
      <c r="Q47" s="252">
        <f>IF(P$6="Z",(2*(O$6-O47))/(9-1),0)</f>
        <v>0</v>
      </c>
      <c r="R47" s="252"/>
      <c r="S47" s="252">
        <f>IF(P$6="Z",(2*(O$6-O47-Q47))/(9-2),0)</f>
        <v>0</v>
      </c>
      <c r="T47" s="252"/>
      <c r="U47" s="252">
        <f>IF(P$6="Z",(2*(O$6-O47-Q47-S47))/(9-3),0)</f>
        <v>0</v>
      </c>
      <c r="V47" s="252"/>
      <c r="W47" s="252">
        <f>IF(P$6="Z",(2*(O$6-O47-Q47-S47-U47))/(9-4),0)</f>
        <v>0</v>
      </c>
      <c r="X47" s="252"/>
      <c r="Y47" s="252">
        <f>IF(P$6="Z",(2*(O$6-O47-Q47-S47-U47-W47))/(9-5),0)</f>
        <v>0</v>
      </c>
      <c r="Z47" s="252"/>
      <c r="AA47" s="252">
        <f>IF(P$6="Z",(2*(O$6-O47-Q47-S47-U47-W47-Y47))/(9-6),0)</f>
        <v>0</v>
      </c>
      <c r="AB47" s="252"/>
      <c r="AC47" s="252">
        <f>IF(P$6="Z",(2*(O$6-O47-Q47-S47-U47-W47-Y47-AA47))/(9-7),0)</f>
        <v>0</v>
      </c>
      <c r="AD47" s="252"/>
      <c r="AE47" s="252">
        <f>IF(AF$6="Z",AE$6/8,0)</f>
        <v>0</v>
      </c>
      <c r="AF47" s="252"/>
      <c r="AG47" s="252">
        <f>IF(AF$6="Z",(2*(AE$6-AE47))/(9-1),0)</f>
        <v>0</v>
      </c>
      <c r="AH47" s="252"/>
      <c r="AI47" s="252">
        <f>IF(AF$6="Z",(2*(AE$6-AE47-AG47))/(9-2),0)</f>
        <v>0</v>
      </c>
      <c r="AJ47" s="252"/>
      <c r="AK47" s="252">
        <f>IF(AF$6="Z",(2*(AE$6-AE47-AG47-AI47))/(9-3),0)</f>
        <v>0</v>
      </c>
      <c r="AL47" s="252"/>
      <c r="AM47" s="252">
        <f>IF(AF$6="Z",(2*(AE$6-AE47-AG47-AI47-AK47))/(9-4),0)</f>
        <v>0</v>
      </c>
      <c r="AN47" s="252"/>
      <c r="AO47" s="252">
        <f>IF(AF$6="Z",(2*(AE$6-AE47-AG47-AI47-AK47-AM47))/(9-5),0)</f>
        <v>0</v>
      </c>
      <c r="AP47" s="252"/>
      <c r="AQ47" s="252">
        <f>IF(AF$6="Z",(2*(AE$6-AE47-AG47-AI47-AK47-AM47-AO47))/(9-6),0)</f>
        <v>0</v>
      </c>
      <c r="AR47" s="252"/>
      <c r="AS47" s="252">
        <f>IF(AF$6="Z",(2*(AE$6-AE47-AG47-AI47-AK47-AM47-AO47-AQ47))/(9-7),0)</f>
        <v>0</v>
      </c>
      <c r="AT47" s="252"/>
      <c r="AU47" s="252">
        <f>IF(AV$6="Z",AU$6/8,0)</f>
        <v>0</v>
      </c>
      <c r="AV47" s="252"/>
      <c r="AW47" s="252">
        <f>IF(AV$6="Z",(2*(AU$6-AU47))/(9-1),0)</f>
        <v>0</v>
      </c>
      <c r="AX47" s="252"/>
      <c r="AY47" s="252">
        <f>IF(AV$6="Z",(2*(AU$6-AU47-AW47))/(9-2),0)</f>
        <v>0</v>
      </c>
      <c r="AZ47" s="252"/>
      <c r="BA47" s="252">
        <f>IF(AV$6="Z",(2*(AU$6-AU47-AW47-AY47))/(9-3),0)</f>
        <v>0</v>
      </c>
      <c r="BB47" s="252"/>
      <c r="BC47" s="252">
        <f>IF(AV$6="Z",(2*(AU$6-AU47-AW47-AY47-BA47))/(9-4),0)</f>
        <v>0</v>
      </c>
      <c r="BD47" s="252"/>
      <c r="BE47" s="252">
        <f>IF(AV$6="Z",(2*(AU$6-AU47-AW47-AY47-BA47-BC47))/(9-5),0)</f>
        <v>0</v>
      </c>
      <c r="BF47" s="252"/>
      <c r="BG47" s="252">
        <f>IF(AV$6="Z",(2*(AU$6-AU47-AW47-AY47-BA47-BC47-BE47))/(9-6),0)</f>
        <v>0</v>
      </c>
      <c r="BH47" s="252"/>
      <c r="BI47" s="252">
        <f>IF(AV$6="Z",(2*(AU$6-AU47-AW47-AY47-BA47-BC47-BE47-BG47))/(9-7),0)</f>
        <v>0</v>
      </c>
      <c r="BJ47" s="252"/>
      <c r="BK47" s="252">
        <f>IF(BL$6="Z",BK$6/8,0)</f>
        <v>0</v>
      </c>
      <c r="BL47" s="252"/>
      <c r="BM47" s="252">
        <f>IF(BL$6="Z",(2*(BK$6-BK47))/(9-1),0)</f>
        <v>0</v>
      </c>
      <c r="BN47" s="252"/>
      <c r="BO47" s="252">
        <f>IF(BL$6="Z",(2*(BK$6-BK47-BM47))/(9-2),0)</f>
        <v>0</v>
      </c>
      <c r="BP47" s="252"/>
      <c r="BQ47" s="252">
        <f>IF(BL$6="Z",(2*(BK$6-BK47-BM47-BO47))/(9-3),0)</f>
        <v>0</v>
      </c>
      <c r="BR47" s="252"/>
      <c r="BS47" s="252">
        <f>IF(BL$6="Z",(2*(BK$6-BK47-BM47-BO47-BQ47))/(9-4),0)</f>
        <v>0</v>
      </c>
      <c r="BT47" s="252"/>
      <c r="BU47" s="252">
        <f>IF(BL$6="Z",(2*(BK$6-BK47-BM47-BO47-BQ47-BS47))/(9-5),0)</f>
        <v>0</v>
      </c>
      <c r="BV47" s="252"/>
      <c r="BW47" s="252">
        <f>IF(BL$6="Z",(2*(BK$6-BK47-BM47-BO47-BQ47-BS47-BU47))/(9-6),0)</f>
        <v>0</v>
      </c>
      <c r="BX47" s="252"/>
      <c r="BY47" s="252">
        <f>IF(BL$6="Z",(2*(BK$6-BK47-BM47-BO47-BQ47-BS47-BU47-BW47))/(9-7),0)</f>
        <v>0</v>
      </c>
      <c r="BZ47" s="252"/>
      <c r="CA47" s="252">
        <f>IF(CB$6="Z",CA$6/8,0)</f>
        <v>0</v>
      </c>
      <c r="CB47" s="252"/>
      <c r="CC47" s="252">
        <f>IF(CB$6="Z",(2*(CA$6-CA47))/(9-1),0)</f>
        <v>0</v>
      </c>
      <c r="CD47" s="395"/>
      <c r="CE47" s="15">
        <f>IF(CB$6="Z",(2*(CA$6-CA47-CC47))/(9-2),0)</f>
        <v>0</v>
      </c>
      <c r="CG47" s="15">
        <f>IF(CB$6="Z",(2*(CA$6-CA47-CC47-CE47))/(9-3),0)</f>
        <v>0</v>
      </c>
      <c r="CI47" s="15">
        <f>IF(CB$6="Z",(2*(CA$6-CA47-CC47-CE47-CG47))/(9-4),0)</f>
        <v>0</v>
      </c>
      <c r="CK47" s="15">
        <f>IF(CB$6="Z",(2*(CA$6-CA47-CC47-CE47-CG47-CI47))/(9-5),0)</f>
        <v>0</v>
      </c>
      <c r="CM47" s="15">
        <f>IF(CB$6="Z",(2*(CA$6-CA47-CC47-CE47-CG47-CI47-CK47))/(9-6),0)</f>
        <v>0</v>
      </c>
      <c r="CO47" s="15">
        <f>IF(CB$6="Z",(2*(CA$6-CA47-CC47-CE47-CG47-CI47-CK47-CM47))/(9-7),0)</f>
        <v>0</v>
      </c>
    </row>
    <row r="48" spans="1:95" hidden="1" outlineLevel="1" x14ac:dyDescent="0.25">
      <c r="A48" s="406"/>
      <c r="B48" s="407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>
        <f>IF(R$6="Z",Q$6/8,0)</f>
        <v>0</v>
      </c>
      <c r="R48" s="252"/>
      <c r="S48" s="252">
        <f>IF(R$6="Z",(2*(Q$6-Q48))/(9-1),0)</f>
        <v>0</v>
      </c>
      <c r="T48" s="252"/>
      <c r="U48" s="252">
        <f>IF(R$6="Z",(2*(Q$6-Q48-S48))/(9-2),0)</f>
        <v>0</v>
      </c>
      <c r="V48" s="252"/>
      <c r="W48" s="252">
        <f>IF(R$6="Z",(2*(Q$6-Q48-S48-U48))/(9-3),0)</f>
        <v>0</v>
      </c>
      <c r="X48" s="252"/>
      <c r="Y48" s="252">
        <f>IF(R$6="Z",(2*(Q$6-Q48-S48-U48-W48))/(9-4),0)</f>
        <v>0</v>
      </c>
      <c r="Z48" s="252"/>
      <c r="AA48" s="252">
        <f>IF(R$6="Z",(2*(Q$6-Q48-S48-U48-W48-Y48))/(9-5),0)</f>
        <v>0</v>
      </c>
      <c r="AB48" s="252"/>
      <c r="AC48" s="252">
        <f>IF(R$6="Z",(2*(Q$6-Q48-S48-U48-W48-Y48-AA48))/(9-6),0)</f>
        <v>0</v>
      </c>
      <c r="AD48" s="252"/>
      <c r="AE48" s="252">
        <f>IF(R$6="Z",(2*(Q$6-Q48-S48-U48-W48-Y48-AA48-AC48))/(9-7),0)</f>
        <v>0</v>
      </c>
      <c r="AF48" s="252"/>
      <c r="AG48" s="252">
        <f>IF(AH$6="Z",AG$6/8,0)</f>
        <v>0</v>
      </c>
      <c r="AH48" s="252"/>
      <c r="AI48" s="252">
        <f>IF(AH$6="Z",(2*(AG$6-AG48))/(9-1),0)</f>
        <v>0</v>
      </c>
      <c r="AJ48" s="252"/>
      <c r="AK48" s="252">
        <f>IF(AH$6="Z",(2*(AG$6-AG48-AI48))/(9-2),0)</f>
        <v>0</v>
      </c>
      <c r="AL48" s="252"/>
      <c r="AM48" s="252">
        <f>IF(AH$6="Z",(2*(AG$6-AG48-AI48-AK48))/(9-3),0)</f>
        <v>0</v>
      </c>
      <c r="AN48" s="252"/>
      <c r="AO48" s="252">
        <f>IF(AH$6="Z",(2*(AG$6-AG48-AI48-AK48-AM48))/(9-4),0)</f>
        <v>0</v>
      </c>
      <c r="AP48" s="252"/>
      <c r="AQ48" s="252">
        <f>IF(AH$6="Z",(2*(AG$6-AG48-AI48-AK48-AM48-AO48))/(9-5),0)</f>
        <v>0</v>
      </c>
      <c r="AR48" s="252"/>
      <c r="AS48" s="252">
        <f>IF(AH$6="Z",(2*(AG$6-AG48-AI48-AK48-AM48-AO48-AQ48))/(9-6),0)</f>
        <v>0</v>
      </c>
      <c r="AT48" s="252"/>
      <c r="AU48" s="252">
        <f>IF(AH$6="Z",(2*(AG$6-AG48-AI48-AK48-AM48-AO48-AQ48-AS48))/(9-7),0)</f>
        <v>0</v>
      </c>
      <c r="AV48" s="252"/>
      <c r="AW48" s="252">
        <f>IF(AX$6="Z",AW$6/8,0)</f>
        <v>0</v>
      </c>
      <c r="AX48" s="252"/>
      <c r="AY48" s="252">
        <f>IF(AX$6="Z",(2*(AW$6-AW48))/(9-1),0)</f>
        <v>0</v>
      </c>
      <c r="AZ48" s="252"/>
      <c r="BA48" s="252">
        <f>IF(AX$6="Z",(2*(AW$6-AW48-AY48))/(9-2),0)</f>
        <v>0</v>
      </c>
      <c r="BB48" s="252"/>
      <c r="BC48" s="252">
        <f>IF(AX$6="Z",(2*(AW$6-AW48-AY48-BA48))/(9-3),0)</f>
        <v>0</v>
      </c>
      <c r="BD48" s="252"/>
      <c r="BE48" s="252">
        <f>IF(AX$6="Z",(2*(AW$6-AW48-AY48-BA48-BC48))/(9-4),0)</f>
        <v>0</v>
      </c>
      <c r="BF48" s="252"/>
      <c r="BG48" s="252">
        <f>IF(AX$6="Z",(2*(AW$6-AW48-AY48-BA48-BC48-BE48))/(9-5),0)</f>
        <v>0</v>
      </c>
      <c r="BH48" s="252"/>
      <c r="BI48" s="252">
        <f>IF(AX$6="Z",(2*(AW$6-AW48-AY48-BA48-BC48-BE48-BG48))/(9-6),0)</f>
        <v>0</v>
      </c>
      <c r="BJ48" s="252"/>
      <c r="BK48" s="252">
        <f>IF(AX$6="Z",(2*(AW$6-AW48-AY48-BA48-BC48-BE48-BG48-BI48))/(9-7),0)</f>
        <v>0</v>
      </c>
      <c r="BL48" s="252"/>
      <c r="BM48" s="252">
        <f>IF(BN$6="Z",BM$6/8,0)</f>
        <v>0</v>
      </c>
      <c r="BN48" s="252"/>
      <c r="BO48" s="252">
        <f>IF(BN$6="Z",(2*(BM$6-BM48))/(9-1),0)</f>
        <v>0</v>
      </c>
      <c r="BP48" s="252"/>
      <c r="BQ48" s="252">
        <f>IF(BN$6="Z",(2*(BM$6-BM48-BO48))/(9-2),0)</f>
        <v>0</v>
      </c>
      <c r="BR48" s="252"/>
      <c r="BS48" s="252">
        <f>IF(BN$6="Z",(2*(BM$6-BM48-BO48-BQ48))/(9-3),0)</f>
        <v>0</v>
      </c>
      <c r="BT48" s="252"/>
      <c r="BU48" s="252">
        <f>IF(BN$6="Z",(2*(BM$6-BM48-BO48-BQ48-BS48))/(9-4),0)</f>
        <v>0</v>
      </c>
      <c r="BV48" s="252"/>
      <c r="BW48" s="252">
        <f>IF(BN$6="Z",(2*(BM$6-BM48-BO48-BQ48-BS48-BU48))/(9-5),0)</f>
        <v>0</v>
      </c>
      <c r="BX48" s="252"/>
      <c r="BY48" s="252">
        <f>IF(BN$6="Z",(2*(BM$6-BM48-BO48-BQ48-BS48-BU48-BW48))/(9-6),0)</f>
        <v>0</v>
      </c>
      <c r="BZ48" s="252"/>
      <c r="CA48" s="252">
        <f>IF(BN$6="Z",(2*(BM$6-BM48-BO48-BQ48-BS48-BU48-BW48-BY48))/(9-7),0)</f>
        <v>0</v>
      </c>
      <c r="CB48" s="252"/>
      <c r="CC48" s="252">
        <f>IF(CD$6="Z",CC$6/8,0)</f>
        <v>0</v>
      </c>
      <c r="CD48" s="395"/>
      <c r="CE48" s="15">
        <f>IF(CD$6="Z",(2*(CC$6-CC48))/(9-1),0)</f>
        <v>0</v>
      </c>
      <c r="CG48" s="15">
        <f>IF(CD$6="Z",(2*(CC$6-CC48-CE48))/(9-2),0)</f>
        <v>0</v>
      </c>
      <c r="CI48" s="15">
        <f>IF(CD$6="Z",(2*(CC$6-CC48-CE48-CG48))/(9-3),0)</f>
        <v>0</v>
      </c>
      <c r="CK48" s="15">
        <f>IF(CD$6="Z",(2*(CC$6-CC48-CE48-CG48-CI48))/(9-4),0)</f>
        <v>0</v>
      </c>
      <c r="CM48" s="15">
        <f>IF(CD$6="Z",(2*(CC$6-CC48-CE48-CG48-CI48-CK48))/(9-5),0)</f>
        <v>0</v>
      </c>
      <c r="CO48" s="15">
        <f>IF(CD$6="Z",(2*(CC$6-CC48-CE48-CG48-CI48-CK48-CM48))/(9-6),0)</f>
        <v>0</v>
      </c>
      <c r="CQ48" s="15">
        <f>IF(CD$6="Z",(2*(CC$6-CC48-CE48-CG48-CI48-CK48-CM48-CO48))/(9-7),0)</f>
        <v>0</v>
      </c>
    </row>
    <row r="49" spans="1:82" collapsed="1" x14ac:dyDescent="0.25">
      <c r="A49" s="406">
        <v>4</v>
      </c>
      <c r="B49" s="407">
        <v>12</v>
      </c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  <c r="BI49" s="252"/>
      <c r="BJ49" s="252"/>
      <c r="BK49" s="252"/>
      <c r="BL49" s="252"/>
      <c r="BM49" s="252"/>
      <c r="BN49" s="252"/>
      <c r="BO49" s="252"/>
      <c r="BP49" s="252"/>
      <c r="BQ49" s="252"/>
      <c r="BR49" s="252"/>
      <c r="BS49" s="252"/>
      <c r="BT49" s="252"/>
      <c r="BU49" s="252"/>
      <c r="BV49" s="252"/>
      <c r="BW49" s="252"/>
      <c r="BX49" s="252"/>
      <c r="BY49" s="252"/>
      <c r="BZ49" s="252"/>
      <c r="CA49" s="252"/>
      <c r="CB49" s="252"/>
      <c r="CC49" s="252"/>
      <c r="CD49" s="395"/>
    </row>
    <row r="50" spans="1:82" x14ac:dyDescent="0.25">
      <c r="A50" s="406">
        <v>5</v>
      </c>
      <c r="B50" s="407">
        <v>20</v>
      </c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2"/>
      <c r="BQ50" s="252"/>
      <c r="BR50" s="252"/>
      <c r="BS50" s="252"/>
      <c r="BT50" s="252"/>
      <c r="BU50" s="252"/>
      <c r="BV50" s="252"/>
      <c r="BW50" s="252"/>
      <c r="BX50" s="252"/>
      <c r="BY50" s="252"/>
      <c r="BZ50" s="252"/>
      <c r="CA50" s="252"/>
      <c r="CB50" s="252"/>
      <c r="CC50" s="252"/>
      <c r="CD50" s="395"/>
    </row>
    <row r="51" spans="1:82" x14ac:dyDescent="0.25">
      <c r="A51" s="406">
        <v>6</v>
      </c>
      <c r="B51" s="407">
        <v>40</v>
      </c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2"/>
      <c r="BQ51" s="252"/>
      <c r="BR51" s="252"/>
      <c r="BS51" s="252"/>
      <c r="BT51" s="252"/>
      <c r="BU51" s="252"/>
      <c r="BV51" s="252"/>
      <c r="BW51" s="252"/>
      <c r="BX51" s="252"/>
      <c r="BY51" s="252"/>
      <c r="BZ51" s="252"/>
      <c r="CA51" s="252"/>
      <c r="CB51" s="252"/>
      <c r="CC51" s="252"/>
      <c r="CD51" s="395"/>
    </row>
    <row r="52" spans="1:82" ht="15.75" thickBot="1" x14ac:dyDescent="0.3">
      <c r="A52" s="505" t="s">
        <v>56</v>
      </c>
      <c r="B52" s="506"/>
      <c r="C52" s="421">
        <f>SUM(C33,C40)</f>
        <v>0</v>
      </c>
      <c r="D52" s="421"/>
      <c r="E52" s="421">
        <f t="shared" ref="E52" si="266">SUM(E33,E40)</f>
        <v>0</v>
      </c>
      <c r="F52" s="421"/>
      <c r="G52" s="421">
        <f t="shared" ref="G52" si="267">SUM(G33,G40)</f>
        <v>0</v>
      </c>
      <c r="H52" s="421"/>
      <c r="I52" s="421">
        <f t="shared" ref="I52" si="268">SUM(I33,I40)</f>
        <v>0</v>
      </c>
      <c r="J52" s="421"/>
      <c r="K52" s="421">
        <f t="shared" ref="K52" si="269">SUM(K33,K40)</f>
        <v>0</v>
      </c>
      <c r="L52" s="421"/>
      <c r="M52" s="421">
        <f t="shared" ref="M52" si="270">SUM(M33,M40)</f>
        <v>0</v>
      </c>
      <c r="N52" s="421"/>
      <c r="O52" s="421">
        <f t="shared" ref="O52" si="271">SUM(O33,O40)</f>
        <v>0</v>
      </c>
      <c r="P52" s="421"/>
      <c r="Q52" s="421">
        <f t="shared" ref="Q52" si="272">SUM(Q33,Q40)</f>
        <v>0</v>
      </c>
      <c r="R52" s="421"/>
      <c r="S52" s="421">
        <f t="shared" ref="S52" si="273">SUM(S33,S40)</f>
        <v>0</v>
      </c>
      <c r="T52" s="421"/>
      <c r="U52" s="421">
        <f t="shared" ref="U52" si="274">SUM(U33,U40)</f>
        <v>0</v>
      </c>
      <c r="V52" s="421"/>
      <c r="W52" s="421">
        <f t="shared" ref="W52" si="275">SUM(W33,W40)</f>
        <v>0</v>
      </c>
      <c r="X52" s="421"/>
      <c r="Y52" s="421">
        <f t="shared" ref="Y52" si="276">SUM(Y33,Y40)</f>
        <v>0</v>
      </c>
      <c r="Z52" s="421"/>
      <c r="AA52" s="421">
        <f t="shared" ref="AA52" si="277">SUM(AA33,AA40)</f>
        <v>0</v>
      </c>
      <c r="AB52" s="421"/>
      <c r="AC52" s="421">
        <f t="shared" ref="AC52" si="278">SUM(AC33,AC40)</f>
        <v>0</v>
      </c>
      <c r="AD52" s="421"/>
      <c r="AE52" s="421">
        <f t="shared" ref="AE52" si="279">SUM(AE33,AE40)</f>
        <v>0</v>
      </c>
      <c r="AF52" s="421"/>
      <c r="AG52" s="421">
        <f t="shared" ref="AG52" si="280">SUM(AG33,AG40)</f>
        <v>0</v>
      </c>
      <c r="AH52" s="421"/>
      <c r="AI52" s="421">
        <f t="shared" ref="AI52" si="281">SUM(AI33,AI40)</f>
        <v>0</v>
      </c>
      <c r="AJ52" s="421"/>
      <c r="AK52" s="421">
        <f t="shared" ref="AK52" si="282">SUM(AK33,AK40)</f>
        <v>0</v>
      </c>
      <c r="AL52" s="421"/>
      <c r="AM52" s="421">
        <f t="shared" ref="AM52" si="283">SUM(AM33,AM40)</f>
        <v>0</v>
      </c>
      <c r="AN52" s="421"/>
      <c r="AO52" s="421">
        <f t="shared" ref="AO52" si="284">SUM(AO33,AO40)</f>
        <v>0</v>
      </c>
      <c r="AP52" s="421"/>
      <c r="AQ52" s="421">
        <f t="shared" ref="AQ52" si="285">SUM(AQ33,AQ40)</f>
        <v>0</v>
      </c>
      <c r="AR52" s="421"/>
      <c r="AS52" s="421">
        <f t="shared" ref="AS52" si="286">SUM(AS33,AS40)</f>
        <v>0</v>
      </c>
      <c r="AT52" s="421"/>
      <c r="AU52" s="421">
        <f t="shared" ref="AU52" si="287">SUM(AU33,AU40)</f>
        <v>0</v>
      </c>
      <c r="AV52" s="421"/>
      <c r="AW52" s="421">
        <f t="shared" ref="AW52" si="288">SUM(AW33,AW40)</f>
        <v>0</v>
      </c>
      <c r="AX52" s="421"/>
      <c r="AY52" s="421">
        <f t="shared" ref="AY52" si="289">SUM(AY33,AY40)</f>
        <v>0</v>
      </c>
      <c r="AZ52" s="421"/>
      <c r="BA52" s="421">
        <f t="shared" ref="BA52" si="290">SUM(BA33,BA40)</f>
        <v>0</v>
      </c>
      <c r="BB52" s="421"/>
      <c r="BC52" s="421">
        <f t="shared" ref="BC52" si="291">SUM(BC33,BC40)</f>
        <v>0</v>
      </c>
      <c r="BD52" s="421"/>
      <c r="BE52" s="421">
        <f t="shared" ref="BE52" si="292">SUM(BE33,BE40)</f>
        <v>0</v>
      </c>
      <c r="BF52" s="421"/>
      <c r="BG52" s="421">
        <f t="shared" ref="BG52" si="293">SUM(BG33,BG40)</f>
        <v>0</v>
      </c>
      <c r="BH52" s="421"/>
      <c r="BI52" s="421">
        <f t="shared" ref="BI52" si="294">SUM(BI33,BI40)</f>
        <v>0</v>
      </c>
      <c r="BJ52" s="421"/>
      <c r="BK52" s="421">
        <f t="shared" ref="BK52" si="295">SUM(BK33,BK40)</f>
        <v>0</v>
      </c>
      <c r="BL52" s="421"/>
      <c r="BM52" s="421">
        <f t="shared" ref="BM52" si="296">SUM(BM33,BM40)</f>
        <v>0</v>
      </c>
      <c r="BN52" s="421"/>
      <c r="BO52" s="421">
        <f t="shared" ref="BO52" si="297">SUM(BO33,BO40)</f>
        <v>0</v>
      </c>
      <c r="BP52" s="421"/>
      <c r="BQ52" s="421">
        <f t="shared" ref="BQ52" si="298">SUM(BQ33,BQ40)</f>
        <v>0</v>
      </c>
      <c r="BR52" s="421"/>
      <c r="BS52" s="421">
        <f t="shared" ref="BS52" si="299">SUM(BS33,BS40)</f>
        <v>0</v>
      </c>
      <c r="BT52" s="421"/>
      <c r="BU52" s="421">
        <f t="shared" ref="BU52" si="300">SUM(BU33,BU40)</f>
        <v>0</v>
      </c>
      <c r="BV52" s="421"/>
      <c r="BW52" s="421">
        <f t="shared" ref="BW52" si="301">SUM(BW33,BW40)</f>
        <v>0</v>
      </c>
      <c r="BX52" s="421"/>
      <c r="BY52" s="421">
        <f t="shared" ref="BY52" si="302">SUM(BY33,BY40)</f>
        <v>0</v>
      </c>
      <c r="BZ52" s="421"/>
      <c r="CA52" s="421">
        <f t="shared" ref="CA52" si="303">SUM(CA33,CA40)</f>
        <v>0</v>
      </c>
      <c r="CB52" s="421"/>
      <c r="CC52" s="421">
        <f t="shared" ref="CC52" si="304">SUM(CC33,CC40)</f>
        <v>0</v>
      </c>
      <c r="CD52" s="422"/>
    </row>
    <row r="55" spans="1:82" x14ac:dyDescent="0.25">
      <c r="A55" s="15" t="s">
        <v>77</v>
      </c>
    </row>
    <row r="56" spans="1:82" x14ac:dyDescent="0.25">
      <c r="A56" s="15" t="s">
        <v>81</v>
      </c>
    </row>
  </sheetData>
  <mergeCells count="163">
    <mergeCell ref="A52:B52"/>
    <mergeCell ref="BU13:BV13"/>
    <mergeCell ref="BW13:BX13"/>
    <mergeCell ref="BY13:BZ13"/>
    <mergeCell ref="CA13:CB13"/>
    <mergeCell ref="CC13:CD13"/>
    <mergeCell ref="A25:B25"/>
    <mergeCell ref="BI13:BJ13"/>
    <mergeCell ref="BK13:BL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BW10:BX10"/>
    <mergeCell ref="BY10:BZ10"/>
    <mergeCell ref="CA10:CB10"/>
    <mergeCell ref="CC10:CD10"/>
    <mergeCell ref="C13:D13"/>
    <mergeCell ref="E13:F13"/>
    <mergeCell ref="G13:H13"/>
    <mergeCell ref="I13:J13"/>
    <mergeCell ref="K13:L13"/>
    <mergeCell ref="BI10:BJ10"/>
    <mergeCell ref="BK10:BL10"/>
    <mergeCell ref="BM10:BN10"/>
    <mergeCell ref="BO10:BP10"/>
    <mergeCell ref="BQ10:BR10"/>
    <mergeCell ref="BS10:BT10"/>
    <mergeCell ref="AW10:AX10"/>
    <mergeCell ref="AY10:AZ10"/>
    <mergeCell ref="BA10:BB10"/>
    <mergeCell ref="BC10:BD10"/>
    <mergeCell ref="BE10:BF10"/>
    <mergeCell ref="BG10:BH10"/>
    <mergeCell ref="AK10:AL10"/>
    <mergeCell ref="AM10:AN10"/>
    <mergeCell ref="AU13:AV13"/>
    <mergeCell ref="AS10:AT10"/>
    <mergeCell ref="AU10:AV10"/>
    <mergeCell ref="Y10:Z10"/>
    <mergeCell ref="AA10:AB10"/>
    <mergeCell ref="AC10:AD10"/>
    <mergeCell ref="AE10:AF10"/>
    <mergeCell ref="AG10:AH10"/>
    <mergeCell ref="AI10:AJ10"/>
    <mergeCell ref="BU10:BV10"/>
    <mergeCell ref="M10:N10"/>
    <mergeCell ref="O10:P10"/>
    <mergeCell ref="Q10:R10"/>
    <mergeCell ref="S10:T10"/>
    <mergeCell ref="U10:V10"/>
    <mergeCell ref="W10:X10"/>
    <mergeCell ref="BW2:BX2"/>
    <mergeCell ref="BY2:BZ2"/>
    <mergeCell ref="CA2:CB2"/>
    <mergeCell ref="AW2:AX2"/>
    <mergeCell ref="AA2:AB2"/>
    <mergeCell ref="AC2:AD2"/>
    <mergeCell ref="AE2:AF2"/>
    <mergeCell ref="AG2:AH2"/>
    <mergeCell ref="AI2:AJ2"/>
    <mergeCell ref="AK2:AL2"/>
    <mergeCell ref="O2:P2"/>
    <mergeCell ref="Q2:R2"/>
    <mergeCell ref="S2:T2"/>
    <mergeCell ref="U2:V2"/>
    <mergeCell ref="W2:X2"/>
    <mergeCell ref="Y2:Z2"/>
    <mergeCell ref="AO10:AP10"/>
    <mergeCell ref="AQ10:AR10"/>
    <mergeCell ref="CC2:CD2"/>
    <mergeCell ref="A10:B10"/>
    <mergeCell ref="C10:D10"/>
    <mergeCell ref="E10:F10"/>
    <mergeCell ref="G10:H10"/>
    <mergeCell ref="I10:J10"/>
    <mergeCell ref="K10:L10"/>
    <mergeCell ref="BK2:BL2"/>
    <mergeCell ref="BM2:BN2"/>
    <mergeCell ref="BO2:BP2"/>
    <mergeCell ref="BQ2:BR2"/>
    <mergeCell ref="BS2:BT2"/>
    <mergeCell ref="BU2:BV2"/>
    <mergeCell ref="AY2:AZ2"/>
    <mergeCell ref="BA2:BB2"/>
    <mergeCell ref="BC2:BD2"/>
    <mergeCell ref="BE2:BF2"/>
    <mergeCell ref="BG2:BH2"/>
    <mergeCell ref="BI2:BJ2"/>
    <mergeCell ref="AM2:AN2"/>
    <mergeCell ref="AO2:AP2"/>
    <mergeCell ref="AQ2:AR2"/>
    <mergeCell ref="AS2:AT2"/>
    <mergeCell ref="AU2:AV2"/>
    <mergeCell ref="BW1:BX1"/>
    <mergeCell ref="BY1:BZ1"/>
    <mergeCell ref="CA1:CB1"/>
    <mergeCell ref="CC1:CD1"/>
    <mergeCell ref="C2:D2"/>
    <mergeCell ref="E2:F2"/>
    <mergeCell ref="G2:H2"/>
    <mergeCell ref="I2:J2"/>
    <mergeCell ref="K2:L2"/>
    <mergeCell ref="M2:N2"/>
    <mergeCell ref="BK1:BL1"/>
    <mergeCell ref="BM1:BN1"/>
    <mergeCell ref="BO1:BP1"/>
    <mergeCell ref="BQ1:BR1"/>
    <mergeCell ref="BS1:BT1"/>
    <mergeCell ref="BU1:BV1"/>
    <mergeCell ref="AY1:AZ1"/>
    <mergeCell ref="BA1:BB1"/>
    <mergeCell ref="BC1:BD1"/>
    <mergeCell ref="BE1:BF1"/>
    <mergeCell ref="BG1:BH1"/>
    <mergeCell ref="BI1:BJ1"/>
    <mergeCell ref="AM1:AN1"/>
    <mergeCell ref="AO1:AP1"/>
    <mergeCell ref="AQ1:AR1"/>
    <mergeCell ref="AS1:AT1"/>
    <mergeCell ref="AU1:AV1"/>
    <mergeCell ref="AW1:AX1"/>
    <mergeCell ref="AA1:AB1"/>
    <mergeCell ref="AC1:AD1"/>
    <mergeCell ref="AE1:AF1"/>
    <mergeCell ref="AG1:AH1"/>
    <mergeCell ref="AI1:AJ1"/>
    <mergeCell ref="AK1:AL1"/>
    <mergeCell ref="O1:P1"/>
    <mergeCell ref="Q1:R1"/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D5:D6 BL5:BL6 CB5:CB6 BZ5:BZ6 BX5:BX6 BV5:BV6 BT5:BT6 BR5:BR6 CD5:CD6 BP5:BP6 BN5:BN6 BJ5:BJ6 BH5:BH6 BF5:BF6 BD5:BD6 BB5:BB6 AZ5:AZ6 AX5:AX6 AV5:AV6 AT5:AT6 AR5:AR6 AP5:AP6 AN5:AN6 AL5:AL6 AJ5:AJ6 AH5:AH6 AF5:AF6 AD5:AD6 AB5:AB6 Z5:Z6 X5:X6 V5:V6 T5:T6 R5:R6 P5:P6 N5:N6 L5:L6 J5:J6 H5:H6 F5:F6">
      <formula1>$A$55:$A$56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A1:AP67"/>
  <sheetViews>
    <sheetView zoomScale="85" zoomScaleNormal="85" zoomScaleSheetLayoutView="100" workbookViewId="0"/>
  </sheetViews>
  <sheetFormatPr defaultColWidth="9.140625" defaultRowHeight="15" outlineLevelRow="2" x14ac:dyDescent="0.25"/>
  <cols>
    <col min="1" max="1" width="31.140625" style="46" bestFit="1" customWidth="1"/>
    <col min="2" max="41" width="11.85546875" style="46" bestFit="1" customWidth="1"/>
    <col min="42" max="16384" width="9.140625" style="46"/>
  </cols>
  <sheetData>
    <row r="1" spans="1:42" x14ac:dyDescent="0.25">
      <c r="A1" s="253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5"/>
    </row>
    <row r="2" spans="1:42" s="47" customFormat="1" x14ac:dyDescent="0.25">
      <c r="A2" s="256" t="s">
        <v>99</v>
      </c>
      <c r="B2" s="257">
        <f>'Podnik A'!C6</f>
        <v>2020</v>
      </c>
      <c r="C2" s="257">
        <f>B2+1</f>
        <v>2021</v>
      </c>
      <c r="D2" s="257">
        <f t="shared" ref="D2:AO2" si="0">C2+1</f>
        <v>2022</v>
      </c>
      <c r="E2" s="257">
        <f t="shared" si="0"/>
        <v>2023</v>
      </c>
      <c r="F2" s="257">
        <f t="shared" si="0"/>
        <v>2024</v>
      </c>
      <c r="G2" s="257">
        <f t="shared" si="0"/>
        <v>2025</v>
      </c>
      <c r="H2" s="257">
        <f t="shared" si="0"/>
        <v>2026</v>
      </c>
      <c r="I2" s="257">
        <f t="shared" si="0"/>
        <v>2027</v>
      </c>
      <c r="J2" s="257">
        <f t="shared" si="0"/>
        <v>2028</v>
      </c>
      <c r="K2" s="257">
        <f t="shared" si="0"/>
        <v>2029</v>
      </c>
      <c r="L2" s="257">
        <f t="shared" si="0"/>
        <v>2030</v>
      </c>
      <c r="M2" s="257">
        <f t="shared" si="0"/>
        <v>2031</v>
      </c>
      <c r="N2" s="257">
        <f t="shared" si="0"/>
        <v>2032</v>
      </c>
      <c r="O2" s="257">
        <f t="shared" si="0"/>
        <v>2033</v>
      </c>
      <c r="P2" s="257">
        <f t="shared" si="0"/>
        <v>2034</v>
      </c>
      <c r="Q2" s="257">
        <f t="shared" si="0"/>
        <v>2035</v>
      </c>
      <c r="R2" s="257">
        <f t="shared" si="0"/>
        <v>2036</v>
      </c>
      <c r="S2" s="257">
        <f t="shared" si="0"/>
        <v>2037</v>
      </c>
      <c r="T2" s="257">
        <f t="shared" si="0"/>
        <v>2038</v>
      </c>
      <c r="U2" s="257">
        <f t="shared" si="0"/>
        <v>2039</v>
      </c>
      <c r="V2" s="257">
        <f t="shared" si="0"/>
        <v>2040</v>
      </c>
      <c r="W2" s="257">
        <f t="shared" si="0"/>
        <v>2041</v>
      </c>
      <c r="X2" s="257">
        <f t="shared" si="0"/>
        <v>2042</v>
      </c>
      <c r="Y2" s="257">
        <f t="shared" si="0"/>
        <v>2043</v>
      </c>
      <c r="Z2" s="257">
        <f t="shared" si="0"/>
        <v>2044</v>
      </c>
      <c r="AA2" s="257">
        <f t="shared" si="0"/>
        <v>2045</v>
      </c>
      <c r="AB2" s="257">
        <f t="shared" si="0"/>
        <v>2046</v>
      </c>
      <c r="AC2" s="257">
        <f t="shared" si="0"/>
        <v>2047</v>
      </c>
      <c r="AD2" s="257">
        <f t="shared" si="0"/>
        <v>2048</v>
      </c>
      <c r="AE2" s="257">
        <f t="shared" si="0"/>
        <v>2049</v>
      </c>
      <c r="AF2" s="257">
        <f t="shared" si="0"/>
        <v>2050</v>
      </c>
      <c r="AG2" s="257">
        <f t="shared" si="0"/>
        <v>2051</v>
      </c>
      <c r="AH2" s="257">
        <f t="shared" si="0"/>
        <v>2052</v>
      </c>
      <c r="AI2" s="257">
        <f t="shared" si="0"/>
        <v>2053</v>
      </c>
      <c r="AJ2" s="257">
        <f t="shared" si="0"/>
        <v>2054</v>
      </c>
      <c r="AK2" s="257">
        <f t="shared" si="0"/>
        <v>2055</v>
      </c>
      <c r="AL2" s="257">
        <f t="shared" si="0"/>
        <v>2056</v>
      </c>
      <c r="AM2" s="257">
        <f t="shared" si="0"/>
        <v>2057</v>
      </c>
      <c r="AN2" s="257">
        <f t="shared" si="0"/>
        <v>2058</v>
      </c>
      <c r="AO2" s="257">
        <f t="shared" si="0"/>
        <v>2059</v>
      </c>
      <c r="AP2" s="258"/>
    </row>
    <row r="3" spans="1:42" x14ac:dyDescent="0.25">
      <c r="A3" s="259" t="s">
        <v>100</v>
      </c>
      <c r="B3" s="260">
        <f>B12+B17+B22+B27+B32+B37+B42+B47+B52+B57+B62</f>
        <v>150000</v>
      </c>
      <c r="C3" s="260">
        <f t="shared" ref="C3:AO6" si="1">C12+C17+C22+C27+C32+C37+C42+C47+C52+C57+C62</f>
        <v>0</v>
      </c>
      <c r="D3" s="260">
        <f t="shared" si="1"/>
        <v>0</v>
      </c>
      <c r="E3" s="260">
        <f t="shared" si="1"/>
        <v>0</v>
      </c>
      <c r="F3" s="260">
        <f t="shared" si="1"/>
        <v>0</v>
      </c>
      <c r="G3" s="260">
        <f t="shared" si="1"/>
        <v>0</v>
      </c>
      <c r="H3" s="260">
        <f t="shared" si="1"/>
        <v>0</v>
      </c>
      <c r="I3" s="260">
        <f t="shared" si="1"/>
        <v>25000</v>
      </c>
      <c r="J3" s="260">
        <f t="shared" si="1"/>
        <v>10000</v>
      </c>
      <c r="K3" s="260">
        <f t="shared" si="1"/>
        <v>0</v>
      </c>
      <c r="L3" s="260">
        <f t="shared" si="1"/>
        <v>0</v>
      </c>
      <c r="M3" s="260">
        <f t="shared" si="1"/>
        <v>0</v>
      </c>
      <c r="N3" s="260">
        <f t="shared" si="1"/>
        <v>0</v>
      </c>
      <c r="O3" s="260">
        <f t="shared" si="1"/>
        <v>0</v>
      </c>
      <c r="P3" s="260">
        <f t="shared" si="1"/>
        <v>0</v>
      </c>
      <c r="Q3" s="260">
        <f t="shared" si="1"/>
        <v>0</v>
      </c>
      <c r="R3" s="260">
        <f t="shared" si="1"/>
        <v>0</v>
      </c>
      <c r="S3" s="260">
        <f t="shared" si="1"/>
        <v>0</v>
      </c>
      <c r="T3" s="260">
        <f t="shared" si="1"/>
        <v>0</v>
      </c>
      <c r="U3" s="260">
        <f t="shared" si="1"/>
        <v>0</v>
      </c>
      <c r="V3" s="260">
        <f t="shared" si="1"/>
        <v>0</v>
      </c>
      <c r="W3" s="260">
        <f t="shared" si="1"/>
        <v>0</v>
      </c>
      <c r="X3" s="260">
        <f t="shared" si="1"/>
        <v>0</v>
      </c>
      <c r="Y3" s="260">
        <f t="shared" si="1"/>
        <v>0</v>
      </c>
      <c r="Z3" s="260">
        <f t="shared" si="1"/>
        <v>0</v>
      </c>
      <c r="AA3" s="260">
        <f t="shared" si="1"/>
        <v>0</v>
      </c>
      <c r="AB3" s="260">
        <f t="shared" si="1"/>
        <v>0</v>
      </c>
      <c r="AC3" s="260">
        <f t="shared" si="1"/>
        <v>0</v>
      </c>
      <c r="AD3" s="260">
        <f t="shared" si="1"/>
        <v>0</v>
      </c>
      <c r="AE3" s="260">
        <f t="shared" si="1"/>
        <v>0</v>
      </c>
      <c r="AF3" s="260">
        <f t="shared" si="1"/>
        <v>0</v>
      </c>
      <c r="AG3" s="260">
        <f t="shared" si="1"/>
        <v>0</v>
      </c>
      <c r="AH3" s="260">
        <f t="shared" si="1"/>
        <v>0</v>
      </c>
      <c r="AI3" s="260">
        <f t="shared" si="1"/>
        <v>0</v>
      </c>
      <c r="AJ3" s="260">
        <f t="shared" si="1"/>
        <v>0</v>
      </c>
      <c r="AK3" s="260">
        <f t="shared" si="1"/>
        <v>0</v>
      </c>
      <c r="AL3" s="260">
        <f t="shared" si="1"/>
        <v>0</v>
      </c>
      <c r="AM3" s="260">
        <f t="shared" si="1"/>
        <v>0</v>
      </c>
      <c r="AN3" s="260">
        <f t="shared" si="1"/>
        <v>0</v>
      </c>
      <c r="AO3" s="260">
        <f t="shared" si="1"/>
        <v>0</v>
      </c>
      <c r="AP3" s="262"/>
    </row>
    <row r="4" spans="1:42" x14ac:dyDescent="0.25">
      <c r="A4" s="259" t="s">
        <v>101</v>
      </c>
      <c r="B4" s="260">
        <f t="shared" ref="B4:Q6" si="2">B13+B18+B23+B28+B33+B38+B43+B48+B53+B58+B63</f>
        <v>0</v>
      </c>
      <c r="C4" s="260">
        <f t="shared" si="2"/>
        <v>14015.126679755873</v>
      </c>
      <c r="D4" s="260">
        <f t="shared" si="2"/>
        <v>14225.353579952211</v>
      </c>
      <c r="E4" s="260">
        <f t="shared" si="2"/>
        <v>14438.733883651494</v>
      </c>
      <c r="F4" s="260">
        <f t="shared" si="2"/>
        <v>14655.314891906266</v>
      </c>
      <c r="G4" s="260">
        <f t="shared" si="2"/>
        <v>14875.14461528486</v>
      </c>
      <c r="H4" s="260">
        <f t="shared" si="2"/>
        <v>15098.271784514134</v>
      </c>
      <c r="I4" s="260">
        <f t="shared" si="2"/>
        <v>15324.745861281846</v>
      </c>
      <c r="J4" s="260">
        <f t="shared" si="2"/>
        <v>17890.471495827052</v>
      </c>
      <c r="K4" s="260">
        <f t="shared" si="2"/>
        <v>19093.170346914849</v>
      </c>
      <c r="L4" s="260">
        <f t="shared" si="2"/>
        <v>19139.196571875844</v>
      </c>
      <c r="M4" s="260">
        <f t="shared" si="2"/>
        <v>3641.9005011835284</v>
      </c>
      <c r="N4" s="260">
        <f t="shared" si="2"/>
        <v>3459.7632484122414</v>
      </c>
      <c r="O4" s="260">
        <f t="shared" si="2"/>
        <v>3508.1082107340744</v>
      </c>
      <c r="P4" s="260">
        <f t="shared" si="2"/>
        <v>3560.6765615990225</v>
      </c>
      <c r="Q4" s="260">
        <f t="shared" si="2"/>
        <v>3614.085910938576</v>
      </c>
      <c r="R4" s="260">
        <f t="shared" si="1"/>
        <v>3668.2971876163874</v>
      </c>
      <c r="S4" s="260">
        <f t="shared" si="1"/>
        <v>3683.2597568770443</v>
      </c>
      <c r="T4" s="260">
        <f t="shared" si="1"/>
        <v>1107.7779833490849</v>
      </c>
      <c r="U4" s="260">
        <f t="shared" si="1"/>
        <v>0.5919144007185424</v>
      </c>
      <c r="V4" s="260">
        <f t="shared" si="1"/>
        <v>8.878716009076016E-3</v>
      </c>
      <c r="W4" s="260">
        <f t="shared" si="1"/>
        <v>1.3318073986738456E-4</v>
      </c>
      <c r="X4" s="260">
        <f t="shared" si="1"/>
        <v>1.9977111696789508E-6</v>
      </c>
      <c r="Y4" s="260">
        <f t="shared" si="1"/>
        <v>2.9964467103127389E-8</v>
      </c>
      <c r="Z4" s="260">
        <f t="shared" si="1"/>
        <v>4.4792614062316716E-10</v>
      </c>
      <c r="AA4" s="260">
        <f t="shared" si="1"/>
        <v>7.1668182499706744E-12</v>
      </c>
      <c r="AB4" s="260">
        <f t="shared" si="1"/>
        <v>0</v>
      </c>
      <c r="AC4" s="260">
        <f t="shared" si="1"/>
        <v>0</v>
      </c>
      <c r="AD4" s="260">
        <f t="shared" si="1"/>
        <v>0</v>
      </c>
      <c r="AE4" s="260">
        <f t="shared" si="1"/>
        <v>0</v>
      </c>
      <c r="AF4" s="260">
        <f t="shared" si="1"/>
        <v>0</v>
      </c>
      <c r="AG4" s="260">
        <f t="shared" si="1"/>
        <v>0</v>
      </c>
      <c r="AH4" s="260">
        <f t="shared" si="1"/>
        <v>0</v>
      </c>
      <c r="AI4" s="260">
        <f t="shared" si="1"/>
        <v>0</v>
      </c>
      <c r="AJ4" s="260">
        <f t="shared" si="1"/>
        <v>0</v>
      </c>
      <c r="AK4" s="260">
        <f t="shared" si="1"/>
        <v>0</v>
      </c>
      <c r="AL4" s="260">
        <f t="shared" si="1"/>
        <v>0</v>
      </c>
      <c r="AM4" s="260">
        <f t="shared" si="1"/>
        <v>0</v>
      </c>
      <c r="AN4" s="260">
        <f t="shared" si="1"/>
        <v>0</v>
      </c>
      <c r="AO4" s="260">
        <f t="shared" si="1"/>
        <v>0</v>
      </c>
      <c r="AP4" s="262"/>
    </row>
    <row r="5" spans="1:42" x14ac:dyDescent="0.25">
      <c r="A5" s="259" t="s">
        <v>102</v>
      </c>
      <c r="B5" s="260">
        <f t="shared" si="2"/>
        <v>0</v>
      </c>
      <c r="C5" s="260">
        <f t="shared" si="1"/>
        <v>2250</v>
      </c>
      <c r="D5" s="260">
        <f t="shared" si="1"/>
        <v>2039.773099803662</v>
      </c>
      <c r="E5" s="260">
        <f t="shared" si="1"/>
        <v>1826.3927961043787</v>
      </c>
      <c r="F5" s="260">
        <f t="shared" si="1"/>
        <v>1609.8117878496062</v>
      </c>
      <c r="G5" s="260">
        <f t="shared" si="1"/>
        <v>1389.9820644710121</v>
      </c>
      <c r="H5" s="260">
        <f t="shared" si="1"/>
        <v>1166.8548952417393</v>
      </c>
      <c r="I5" s="260">
        <f t="shared" si="1"/>
        <v>940.38081847402725</v>
      </c>
      <c r="J5" s="260">
        <f t="shared" si="1"/>
        <v>1085.5096305547995</v>
      </c>
      <c r="K5" s="260">
        <f t="shared" si="1"/>
        <v>967.15255811739394</v>
      </c>
      <c r="L5" s="260">
        <f t="shared" si="1"/>
        <v>680.75500291367098</v>
      </c>
      <c r="M5" s="260">
        <f t="shared" si="1"/>
        <v>393.66705433553335</v>
      </c>
      <c r="N5" s="260">
        <f t="shared" si="1"/>
        <v>339.03854681778057</v>
      </c>
      <c r="O5" s="260">
        <f t="shared" si="1"/>
        <v>287.14209809159689</v>
      </c>
      <c r="P5" s="260">
        <f t="shared" si="1"/>
        <v>234.52047493058581</v>
      </c>
      <c r="Q5" s="260">
        <f t="shared" si="1"/>
        <v>181.11032650660053</v>
      </c>
      <c r="R5" s="260">
        <f t="shared" si="1"/>
        <v>126.89903784252202</v>
      </c>
      <c r="S5" s="260">
        <f t="shared" si="1"/>
        <v>71.874580028276142</v>
      </c>
      <c r="T5" s="260">
        <f t="shared" si="1"/>
        <v>16.625683675120325</v>
      </c>
      <c r="U5" s="260">
        <f t="shared" si="1"/>
        <v>9.013924884038715E-3</v>
      </c>
      <c r="V5" s="260">
        <f t="shared" si="1"/>
        <v>1.3520887323466012E-4</v>
      </c>
      <c r="W5" s="260">
        <f t="shared" si="1"/>
        <v>2.0281330944271758E-6</v>
      </c>
      <c r="X5" s="260">
        <f t="shared" si="1"/>
        <v>3.0421997507801276E-8</v>
      </c>
      <c r="Y5" s="260">
        <f t="shared" si="1"/>
        <v>4.5631168177351353E-10</v>
      </c>
      <c r="Z5" s="260">
        <f t="shared" si="1"/>
        <v>6.8212102632969618E-12</v>
      </c>
      <c r="AA5" s="260">
        <f t="shared" si="1"/>
        <v>1.0913936421275138E-13</v>
      </c>
      <c r="AB5" s="260">
        <f t="shared" si="1"/>
        <v>0</v>
      </c>
      <c r="AC5" s="260">
        <f t="shared" si="1"/>
        <v>0</v>
      </c>
      <c r="AD5" s="260">
        <f t="shared" si="1"/>
        <v>0</v>
      </c>
      <c r="AE5" s="260">
        <f t="shared" si="1"/>
        <v>0</v>
      </c>
      <c r="AF5" s="260">
        <f t="shared" si="1"/>
        <v>0</v>
      </c>
      <c r="AG5" s="260">
        <f t="shared" si="1"/>
        <v>0</v>
      </c>
      <c r="AH5" s="260">
        <f t="shared" si="1"/>
        <v>0</v>
      </c>
      <c r="AI5" s="260">
        <f t="shared" si="1"/>
        <v>0</v>
      </c>
      <c r="AJ5" s="260">
        <f t="shared" si="1"/>
        <v>0</v>
      </c>
      <c r="AK5" s="260">
        <f t="shared" si="1"/>
        <v>0</v>
      </c>
      <c r="AL5" s="260">
        <f t="shared" si="1"/>
        <v>0</v>
      </c>
      <c r="AM5" s="260">
        <f t="shared" si="1"/>
        <v>0</v>
      </c>
      <c r="AN5" s="260">
        <f t="shared" si="1"/>
        <v>0</v>
      </c>
      <c r="AO5" s="260">
        <f t="shared" si="1"/>
        <v>0</v>
      </c>
      <c r="AP5" s="262"/>
    </row>
    <row r="6" spans="1:42" x14ac:dyDescent="0.25">
      <c r="A6" s="259" t="s">
        <v>103</v>
      </c>
      <c r="B6" s="260">
        <f t="shared" si="2"/>
        <v>0</v>
      </c>
      <c r="C6" s="260">
        <f t="shared" si="1"/>
        <v>16265.126679755873</v>
      </c>
      <c r="D6" s="260">
        <f t="shared" si="1"/>
        <v>16265.126679755873</v>
      </c>
      <c r="E6" s="260">
        <f t="shared" si="1"/>
        <v>16265.126679755873</v>
      </c>
      <c r="F6" s="260">
        <f t="shared" si="1"/>
        <v>16265.126679755873</v>
      </c>
      <c r="G6" s="260">
        <f t="shared" si="1"/>
        <v>16265.126679755873</v>
      </c>
      <c r="H6" s="260">
        <f t="shared" si="1"/>
        <v>16265.126679755873</v>
      </c>
      <c r="I6" s="260">
        <f t="shared" si="1"/>
        <v>16265.126679755873</v>
      </c>
      <c r="J6" s="260">
        <f t="shared" si="1"/>
        <v>18975.981126381852</v>
      </c>
      <c r="K6" s="260">
        <f t="shared" si="1"/>
        <v>20060.322905032244</v>
      </c>
      <c r="L6" s="260">
        <f t="shared" si="1"/>
        <v>19819.951574789513</v>
      </c>
      <c r="M6" s="260">
        <f t="shared" si="1"/>
        <v>4035.5675555190619</v>
      </c>
      <c r="N6" s="260">
        <f t="shared" si="1"/>
        <v>3798.8017952300224</v>
      </c>
      <c r="O6" s="260">
        <f t="shared" si="1"/>
        <v>3795.2503088256717</v>
      </c>
      <c r="P6" s="260">
        <f t="shared" si="1"/>
        <v>3795.1970365296083</v>
      </c>
      <c r="Q6" s="260">
        <f t="shared" si="1"/>
        <v>3795.1962374451768</v>
      </c>
      <c r="R6" s="260">
        <f t="shared" si="1"/>
        <v>3795.1962254589093</v>
      </c>
      <c r="S6" s="260">
        <f t="shared" si="1"/>
        <v>3755.1343369053202</v>
      </c>
      <c r="T6" s="260">
        <f t="shared" si="1"/>
        <v>1124.4036670242051</v>
      </c>
      <c r="U6" s="260">
        <f t="shared" si="1"/>
        <v>0.60092832560258103</v>
      </c>
      <c r="V6" s="260">
        <f t="shared" si="1"/>
        <v>9.0139248823106755E-3</v>
      </c>
      <c r="W6" s="260">
        <f t="shared" si="1"/>
        <v>1.3520887296181172E-4</v>
      </c>
      <c r="X6" s="260">
        <f t="shared" si="1"/>
        <v>2.028133167186752E-6</v>
      </c>
      <c r="Y6" s="260">
        <f t="shared" si="1"/>
        <v>3.0420778784900904E-8</v>
      </c>
      <c r="Z6" s="260">
        <f t="shared" si="1"/>
        <v>4.5474735088646412E-10</v>
      </c>
      <c r="AA6" s="260">
        <f t="shared" si="1"/>
        <v>7.2759576141834259E-12</v>
      </c>
      <c r="AB6" s="260">
        <f t="shared" si="1"/>
        <v>0</v>
      </c>
      <c r="AC6" s="260">
        <f t="shared" si="1"/>
        <v>0</v>
      </c>
      <c r="AD6" s="260">
        <f t="shared" si="1"/>
        <v>0</v>
      </c>
      <c r="AE6" s="260">
        <f t="shared" si="1"/>
        <v>0</v>
      </c>
      <c r="AF6" s="260">
        <f t="shared" si="1"/>
        <v>0</v>
      </c>
      <c r="AG6" s="260">
        <f t="shared" si="1"/>
        <v>0</v>
      </c>
      <c r="AH6" s="260">
        <f t="shared" si="1"/>
        <v>0</v>
      </c>
      <c r="AI6" s="260">
        <f t="shared" si="1"/>
        <v>0</v>
      </c>
      <c r="AJ6" s="260">
        <f t="shared" si="1"/>
        <v>0</v>
      </c>
      <c r="AK6" s="260">
        <f t="shared" si="1"/>
        <v>0</v>
      </c>
      <c r="AL6" s="260">
        <f t="shared" si="1"/>
        <v>0</v>
      </c>
      <c r="AM6" s="260">
        <f t="shared" si="1"/>
        <v>0</v>
      </c>
      <c r="AN6" s="260">
        <f t="shared" si="1"/>
        <v>0</v>
      </c>
      <c r="AO6" s="260">
        <f t="shared" si="1"/>
        <v>0</v>
      </c>
      <c r="AP6" s="262"/>
    </row>
    <row r="7" spans="1:42" x14ac:dyDescent="0.25">
      <c r="A7" s="264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2"/>
    </row>
    <row r="8" spans="1:42" x14ac:dyDescent="0.25">
      <c r="A8" s="264" t="s">
        <v>104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2"/>
    </row>
    <row r="9" spans="1:42" x14ac:dyDescent="0.25">
      <c r="A9" s="264" t="s">
        <v>105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2"/>
    </row>
    <row r="10" spans="1:42" x14ac:dyDescent="0.25">
      <c r="A10" s="264" t="s">
        <v>106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2"/>
    </row>
    <row r="11" spans="1:42" x14ac:dyDescent="0.25">
      <c r="A11" s="264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2"/>
    </row>
    <row r="12" spans="1:42" x14ac:dyDescent="0.25">
      <c r="A12" s="272" t="s">
        <v>100</v>
      </c>
      <c r="B12" s="65">
        <v>150000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262"/>
    </row>
    <row r="13" spans="1:42" x14ac:dyDescent="0.25">
      <c r="A13" s="272" t="s">
        <v>101</v>
      </c>
      <c r="B13" s="66"/>
      <c r="C13" s="66">
        <f>-($C16+C14)</f>
        <v>14015.126679755873</v>
      </c>
      <c r="D13" s="66">
        <f>IF($B12-SUM($C13:C13)&lt;-($C16+D14),$B12-SUM($C13:C13)-D14,-($C16+D14))</f>
        <v>14225.353579952211</v>
      </c>
      <c r="E13" s="66">
        <f>IF($B12-SUM($C13:D13)&lt;-($C16+E14),$B12-SUM($C13:D13)-E14,-($C16+E14))</f>
        <v>14438.733883651494</v>
      </c>
      <c r="F13" s="66">
        <f>IF($B12-SUM($C13:E13)&lt;-($C16+F14),$B12-SUM($C13:E13)-F14,-($C16+F14))</f>
        <v>14655.314891906266</v>
      </c>
      <c r="G13" s="66">
        <f>IF($B12-SUM($C13:F13)&lt;-($C16+G14),$B12-SUM($C13:F13)-G14,-($C16+G14))</f>
        <v>14875.14461528486</v>
      </c>
      <c r="H13" s="66">
        <f>IF($B12-SUM($C13:G13)&lt;-($C16+H14),$B12-SUM($C13:G13)-H14,-($C16+H14))</f>
        <v>15098.271784514134</v>
      </c>
      <c r="I13" s="66">
        <f>IF($B12-SUM($C13:H13)&lt;-($C16+I14),$B12-SUM($C13:H13)-I14,-($C16+I14))</f>
        <v>15324.745861281846</v>
      </c>
      <c r="J13" s="66">
        <f>IF($B12-SUM($C13:I13)&lt;-($C16+J14),$B12-SUM($C13:I13)-J14,-($C16+J14))</f>
        <v>15554.617049201073</v>
      </c>
      <c r="K13" s="66">
        <f>IF($B12-SUM($C13:J13)&lt;-($C16+K14),$B12-SUM($C13:J13)-K14,-($C16+K14))</f>
        <v>15787.936304939089</v>
      </c>
      <c r="L13" s="66">
        <f>IF($B12-SUM($C13:K13)&lt;-($C16+L14),$B12-SUM($C13:K13)-L14,-($C16+L14))</f>
        <v>15784.384019270447</v>
      </c>
      <c r="M13" s="66">
        <f>IF($B12-SUM($C13:L13)&lt;-($C16+M14),$B12-SUM($C13:L13)-M14,-($C16+M14))</f>
        <v>236.76576028905095</v>
      </c>
      <c r="N13" s="66">
        <f>IF($B12-SUM($C13:M13)&lt;-($C16+N14),$B12-SUM($C13:M13)-N14,-($C16+N14))</f>
        <v>3.551486404347088</v>
      </c>
      <c r="O13" s="66">
        <f>IF($B12-SUM($C13:N13)&lt;-($C16+O14),$B12-SUM($C13:N13)-O14,-($C16+O14))</f>
        <v>5.3272296061622912E-2</v>
      </c>
      <c r="P13" s="66">
        <f>IF($B12-SUM($C13:O13)&lt;-($C16+P14),$B12-SUM($C13:O13)-P14,-($C16+P14))</f>
        <v>7.9908443920430729E-4</v>
      </c>
      <c r="Q13" s="66">
        <f>IF($B12-SUM($C13:P13)&lt;-($C16+Q14),$B12-SUM($C13:P13)-Q14,-($C16+Q14))</f>
        <v>1.1986274184891954E-5</v>
      </c>
      <c r="R13" s="66">
        <f>IF($B12-SUM($C13:Q13)&lt;-($C16+R14),$B12-SUM($C13:Q13)-R14,-($C16+R14))</f>
        <v>1.7980113625526428E-7</v>
      </c>
      <c r="S13" s="66">
        <f>IF($B12-SUM($C13:R13)&lt;-($C16+S14),$B12-SUM($C13:R13)-S14,-($C16+S14))</f>
        <v>2.6947236619889737E-9</v>
      </c>
      <c r="T13" s="66">
        <f>IF($B12-SUM($C13:S13)&lt;-($C16+T14),$B12-SUM($C13:S13)-T14,-($C16+T14))</f>
        <v>2.8667272999882698E-11</v>
      </c>
      <c r="U13" s="66">
        <f>IF($B12-SUM($C13:T13)&lt;-($C16+U14),$B12-SUM($C13:T13)-U14,-($C16+U14))</f>
        <v>0</v>
      </c>
      <c r="V13" s="66">
        <f>IF($B12-SUM($C13:U13)&lt;-($C16+V14),$B12-SUM($C13:U13)-V14,-($C16+V14))</f>
        <v>0</v>
      </c>
      <c r="W13" s="66">
        <f>IF($B12-SUM($C13:V13)&lt;-($C16+W14),$B12-SUM($C13:V13)-W14,-($C16+W14))</f>
        <v>0</v>
      </c>
      <c r="X13" s="66">
        <f>IF($B12-SUM($C13:W13)&lt;-($C16+X14),$B12-SUM($C13:W13)-X14,-($C16+X14))</f>
        <v>0</v>
      </c>
      <c r="Y13" s="66">
        <f>IF($B12-SUM($C13:X13)&lt;-($C16+Y14),$B12-SUM($C13:X13)-Y14,-($C16+Y14))</f>
        <v>0</v>
      </c>
      <c r="Z13" s="66">
        <f>IF($B12-SUM($C13:Y13)&lt;-($C16+Z14),$B12-SUM($C13:Y13)-Z14,-($C16+Z14))</f>
        <v>0</v>
      </c>
      <c r="AA13" s="66">
        <f>IF($B12-SUM($C13:Z13)&lt;-($C16+AA14),$B12-SUM($C13:Z13)-AA14,-($C16+AA14))</f>
        <v>0</v>
      </c>
      <c r="AB13" s="66">
        <f>IF($B12-SUM($C13:AA13)&lt;-($C16+AB14),$B12-SUM($C13:AA13)-AB14,-($C16+AB14))</f>
        <v>0</v>
      </c>
      <c r="AC13" s="66">
        <f>IF($B12-SUM($C13:AB13)&lt;-($C16+AC14),$B12-SUM($C13:AB13)-AC14,-($C16+AC14))</f>
        <v>0</v>
      </c>
      <c r="AD13" s="66">
        <f>IF($B12-SUM($C13:AC13)&lt;-($C16+AD14),$B12-SUM($C13:AC13)-AD14,-($C16+AD14))</f>
        <v>0</v>
      </c>
      <c r="AE13" s="66">
        <f>IF($B12-SUM($C13:AD13)&lt;-($C16+AE14),$B12-SUM($C13:AD13)-AE14,-($C16+AE14))</f>
        <v>0</v>
      </c>
      <c r="AF13" s="66">
        <f>IF($B12-SUM($C13:AE13)&lt;-($C16+AF14),$B12-SUM($C13:AE13)-AF14,-($C16+AF14))</f>
        <v>0</v>
      </c>
      <c r="AG13" s="66">
        <f>IF($B12-SUM($C13:AF13)&lt;-($C16+AG14),$B12-SUM($C13:AF13)-AG14,-($C16+AG14))</f>
        <v>0</v>
      </c>
      <c r="AH13" s="66">
        <f>IF($B12-SUM($C13:AG13)&lt;-($C16+AH14),$B12-SUM($C13:AG13)-AH14,-($C16+AH14))</f>
        <v>0</v>
      </c>
      <c r="AI13" s="66">
        <f>IF($B12-SUM($C13:AH13)&lt;-($C16+AI14),$B12-SUM($C13:AH13)-AI14,-($C16+AI14))</f>
        <v>0</v>
      </c>
      <c r="AJ13" s="66">
        <f>IF($B12-SUM($C13:AI13)&lt;-($C16+AJ14),$B12-SUM($C13:AI13)-AJ14,-($C16+AJ14))</f>
        <v>0</v>
      </c>
      <c r="AK13" s="66">
        <f>IF($B12-SUM($C13:AJ13)&lt;-($C16+AK14),$B12-SUM($C13:AJ13)-AK14,-($C16+AK14))</f>
        <v>0</v>
      </c>
      <c r="AL13" s="66">
        <f>IF($B12-SUM($C13:AK13)&lt;-($C16+AL14),$B12-SUM($C13:AK13)-AL14,-($C16+AL14))</f>
        <v>0</v>
      </c>
      <c r="AM13" s="66">
        <f>IF($B12-SUM($C13:AL13)&lt;-($C16+AM14),$B12-SUM($C13:AL13)-AM14,-($C16+AM14))</f>
        <v>0</v>
      </c>
      <c r="AN13" s="66">
        <f>IF($B12-SUM($C13:AM13)&lt;-($C16+AN14),$B12-SUM($C13:AM13)-AN14,-($C16+AN14))</f>
        <v>0</v>
      </c>
      <c r="AO13" s="66">
        <f>IF($B12-SUM($C13:AN13)&lt;-($C16+AO14),$B12-SUM($C13:AN13)-AO14,-($C16+AO14))</f>
        <v>0</v>
      </c>
      <c r="AP13" s="262"/>
    </row>
    <row r="14" spans="1:42" x14ac:dyDescent="0.25">
      <c r="A14" s="272" t="s">
        <v>102</v>
      </c>
      <c r="B14" s="66"/>
      <c r="C14" s="66">
        <f>B12*A16</f>
        <v>2250</v>
      </c>
      <c r="D14" s="66">
        <f>($B12-SUM($C13:C13))*$A16</f>
        <v>2039.773099803662</v>
      </c>
      <c r="E14" s="66">
        <f>($B12-SUM($C13:D13))*$A16</f>
        <v>1826.3927961043787</v>
      </c>
      <c r="F14" s="66">
        <f>($B12-SUM($C13:E13))*$A16</f>
        <v>1609.8117878496062</v>
      </c>
      <c r="G14" s="66">
        <f>($B12-SUM($C13:F13))*$A16</f>
        <v>1389.9820644710121</v>
      </c>
      <c r="H14" s="66">
        <f>($B12-SUM($C13:G13))*$A16</f>
        <v>1166.8548952417393</v>
      </c>
      <c r="I14" s="66">
        <f>($B12-SUM($C13:H13))*$A16</f>
        <v>940.38081847402725</v>
      </c>
      <c r="J14" s="66">
        <f>($B12-SUM($C13:I13))*$A16</f>
        <v>710.50963055479963</v>
      </c>
      <c r="K14" s="66">
        <f>($B12-SUM($C13:J13))*$A16</f>
        <v>477.19037481678356</v>
      </c>
      <c r="L14" s="66">
        <f>($B12-SUM($C13:K13))*$A16</f>
        <v>240.37133024269713</v>
      </c>
      <c r="M14" s="66">
        <f>($B12-SUM($C13:L13))*$A16</f>
        <v>3.6055699536403698</v>
      </c>
      <c r="N14" s="66">
        <f>($B12-SUM($C13:M13))*$A16</f>
        <v>5.4083549304777989E-2</v>
      </c>
      <c r="O14" s="66">
        <f>($B12-SUM($C13:N13))*$A16</f>
        <v>8.1125323951710012E-4</v>
      </c>
      <c r="P14" s="66">
        <f>($B12-SUM($C13:O13))*$A16</f>
        <v>1.2168798566563055E-5</v>
      </c>
      <c r="Q14" s="66">
        <f>($B12-SUM($C13:P13))*$A16</f>
        <v>1.8253209418617189E-7</v>
      </c>
      <c r="R14" s="66">
        <f>($B12-SUM($C13:Q13))*$A16</f>
        <v>2.7380883693695068E-9</v>
      </c>
      <c r="S14" s="66">
        <f>($B12-SUM($C13:R13))*$A16</f>
        <v>4.103640094399452E-11</v>
      </c>
      <c r="T14" s="66">
        <f>($B12-SUM($C13:S13))*$A16</f>
        <v>4.3655745685100554E-13</v>
      </c>
      <c r="U14" s="66">
        <f>($B12-SUM($C13:T13))*$A16</f>
        <v>0</v>
      </c>
      <c r="V14" s="66">
        <f>($B12-SUM($C13:U13))*$A16</f>
        <v>0</v>
      </c>
      <c r="W14" s="66">
        <f>($B12-SUM($C13:V13))*$A16</f>
        <v>0</v>
      </c>
      <c r="X14" s="66">
        <f>($B12-SUM($C13:W13))*$A16</f>
        <v>0</v>
      </c>
      <c r="Y14" s="66">
        <f>($B12-SUM($C13:X13))*$A16</f>
        <v>0</v>
      </c>
      <c r="Z14" s="66">
        <f>($B12-SUM($C13:Y13))*$A16</f>
        <v>0</v>
      </c>
      <c r="AA14" s="66">
        <f>($B12-SUM($C13:Z13))*$A16</f>
        <v>0</v>
      </c>
      <c r="AB14" s="66">
        <f>($B12-SUM($C13:AA13))*$A16</f>
        <v>0</v>
      </c>
      <c r="AC14" s="66">
        <f>($B12-SUM($C13:AB13))*$A16</f>
        <v>0</v>
      </c>
      <c r="AD14" s="66">
        <f>($B12-SUM($C13:AC13))*$A16</f>
        <v>0</v>
      </c>
      <c r="AE14" s="66">
        <f>($B12-SUM($C13:AD13))*$A16</f>
        <v>0</v>
      </c>
      <c r="AF14" s="66">
        <f>($B12-SUM($C13:AE13))*$A16</f>
        <v>0</v>
      </c>
      <c r="AG14" s="66">
        <f>($B12-SUM($C13:AF13))*$A16</f>
        <v>0</v>
      </c>
      <c r="AH14" s="66">
        <f>($B12-SUM($C13:AG13))*$A16</f>
        <v>0</v>
      </c>
      <c r="AI14" s="66">
        <f>($B12-SUM($C13:AH13))*$A16</f>
        <v>0</v>
      </c>
      <c r="AJ14" s="66">
        <f>($B12-SUM($C13:AI13))*$A16</f>
        <v>0</v>
      </c>
      <c r="AK14" s="66">
        <f>($B12-SUM($C13:AJ13))*$A16</f>
        <v>0</v>
      </c>
      <c r="AL14" s="66">
        <f>($B12-SUM($C13:AK13))*$A16</f>
        <v>0</v>
      </c>
      <c r="AM14" s="66">
        <f>($B12-SUM($C13:AL13))*$A16</f>
        <v>0</v>
      </c>
      <c r="AN14" s="66">
        <f>($B12-SUM($C13:AM13))*$A16</f>
        <v>0</v>
      </c>
      <c r="AO14" s="66">
        <f>($B12-SUM($C13:AN13))*$A16</f>
        <v>0</v>
      </c>
      <c r="AP14" s="262"/>
    </row>
    <row r="15" spans="1:42" x14ac:dyDescent="0.25">
      <c r="A15" s="259" t="s">
        <v>103</v>
      </c>
      <c r="B15" s="261">
        <f>B13+B14</f>
        <v>0</v>
      </c>
      <c r="C15" s="261">
        <f t="shared" ref="C15:AO15" si="3">C13+C14</f>
        <v>16265.126679755873</v>
      </c>
      <c r="D15" s="261">
        <f t="shared" si="3"/>
        <v>16265.126679755873</v>
      </c>
      <c r="E15" s="261">
        <f t="shared" si="3"/>
        <v>16265.126679755873</v>
      </c>
      <c r="F15" s="261">
        <f t="shared" si="3"/>
        <v>16265.126679755873</v>
      </c>
      <c r="G15" s="261">
        <f t="shared" si="3"/>
        <v>16265.126679755873</v>
      </c>
      <c r="H15" s="261">
        <f t="shared" si="3"/>
        <v>16265.126679755873</v>
      </c>
      <c r="I15" s="261">
        <f t="shared" si="3"/>
        <v>16265.126679755873</v>
      </c>
      <c r="J15" s="261">
        <f t="shared" si="3"/>
        <v>16265.126679755873</v>
      </c>
      <c r="K15" s="261">
        <f t="shared" si="3"/>
        <v>16265.126679755873</v>
      </c>
      <c r="L15" s="261">
        <f t="shared" si="3"/>
        <v>16024.755349513143</v>
      </c>
      <c r="M15" s="261">
        <f t="shared" si="3"/>
        <v>240.37133024269133</v>
      </c>
      <c r="N15" s="261">
        <f t="shared" si="3"/>
        <v>3.6055699536518659</v>
      </c>
      <c r="O15" s="261">
        <f t="shared" si="3"/>
        <v>5.408354930114001E-2</v>
      </c>
      <c r="P15" s="261">
        <f t="shared" si="3"/>
        <v>8.1125323777087033E-4</v>
      </c>
      <c r="Q15" s="261">
        <f t="shared" si="3"/>
        <v>1.2168806279078126E-5</v>
      </c>
      <c r="R15" s="261">
        <f t="shared" si="3"/>
        <v>1.8253922462463379E-7</v>
      </c>
      <c r="S15" s="261">
        <f t="shared" si="3"/>
        <v>2.7357600629329681E-9</v>
      </c>
      <c r="T15" s="261">
        <f t="shared" si="3"/>
        <v>2.9103830456733704E-11</v>
      </c>
      <c r="U15" s="261">
        <f t="shared" si="3"/>
        <v>0</v>
      </c>
      <c r="V15" s="261">
        <f t="shared" si="3"/>
        <v>0</v>
      </c>
      <c r="W15" s="261">
        <f t="shared" si="3"/>
        <v>0</v>
      </c>
      <c r="X15" s="261">
        <f t="shared" si="3"/>
        <v>0</v>
      </c>
      <c r="Y15" s="261">
        <f t="shared" si="3"/>
        <v>0</v>
      </c>
      <c r="Z15" s="261">
        <f t="shared" si="3"/>
        <v>0</v>
      </c>
      <c r="AA15" s="261">
        <f t="shared" si="3"/>
        <v>0</v>
      </c>
      <c r="AB15" s="261">
        <f t="shared" si="3"/>
        <v>0</v>
      </c>
      <c r="AC15" s="261">
        <f t="shared" si="3"/>
        <v>0</v>
      </c>
      <c r="AD15" s="261">
        <f t="shared" si="3"/>
        <v>0</v>
      </c>
      <c r="AE15" s="261">
        <f t="shared" si="3"/>
        <v>0</v>
      </c>
      <c r="AF15" s="261">
        <f t="shared" si="3"/>
        <v>0</v>
      </c>
      <c r="AG15" s="261">
        <f t="shared" si="3"/>
        <v>0</v>
      </c>
      <c r="AH15" s="261">
        <f t="shared" si="3"/>
        <v>0</v>
      </c>
      <c r="AI15" s="261">
        <f t="shared" si="3"/>
        <v>0</v>
      </c>
      <c r="AJ15" s="261">
        <f t="shared" si="3"/>
        <v>0</v>
      </c>
      <c r="AK15" s="261">
        <f t="shared" si="3"/>
        <v>0</v>
      </c>
      <c r="AL15" s="261">
        <f t="shared" si="3"/>
        <v>0</v>
      </c>
      <c r="AM15" s="261">
        <f t="shared" si="3"/>
        <v>0</v>
      </c>
      <c r="AN15" s="261">
        <f t="shared" si="3"/>
        <v>0</v>
      </c>
      <c r="AO15" s="261">
        <f t="shared" si="3"/>
        <v>0</v>
      </c>
      <c r="AP15" s="262"/>
    </row>
    <row r="16" spans="1:42" x14ac:dyDescent="0.25">
      <c r="A16" s="240">
        <v>1.4999999999999999E-2</v>
      </c>
      <c r="B16" s="68">
        <v>10</v>
      </c>
      <c r="C16" s="267">
        <f>IF(B16="",0,PMT(A16,B16,B12))</f>
        <v>-16265.126679755873</v>
      </c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2"/>
    </row>
    <row r="17" spans="1:42" hidden="1" outlineLevel="2" x14ac:dyDescent="0.25">
      <c r="A17" s="78" t="s">
        <v>100</v>
      </c>
      <c r="B17" s="65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2"/>
    </row>
    <row r="18" spans="1:42" hidden="1" outlineLevel="2" x14ac:dyDescent="0.25">
      <c r="A18" s="78" t="s">
        <v>101</v>
      </c>
      <c r="B18" s="66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2"/>
    </row>
    <row r="19" spans="1:42" hidden="1" outlineLevel="2" x14ac:dyDescent="0.25">
      <c r="A19" s="78" t="s">
        <v>102</v>
      </c>
      <c r="B19" s="66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2"/>
    </row>
    <row r="20" spans="1:42" hidden="1" outlineLevel="2" x14ac:dyDescent="0.25">
      <c r="A20" s="75" t="s">
        <v>103</v>
      </c>
      <c r="B20" s="67">
        <f>B18+B19</f>
        <v>0</v>
      </c>
      <c r="C20" s="266">
        <f t="shared" ref="C20:AO20" si="4">C18+C19</f>
        <v>0</v>
      </c>
      <c r="D20" s="266">
        <f t="shared" si="4"/>
        <v>0</v>
      </c>
      <c r="E20" s="266">
        <f t="shared" si="4"/>
        <v>0</v>
      </c>
      <c r="F20" s="266">
        <f t="shared" si="4"/>
        <v>0</v>
      </c>
      <c r="G20" s="266">
        <f t="shared" si="4"/>
        <v>0</v>
      </c>
      <c r="H20" s="266">
        <f t="shared" si="4"/>
        <v>0</v>
      </c>
      <c r="I20" s="266">
        <f t="shared" si="4"/>
        <v>0</v>
      </c>
      <c r="J20" s="266">
        <f t="shared" si="4"/>
        <v>0</v>
      </c>
      <c r="K20" s="266">
        <f t="shared" si="4"/>
        <v>0</v>
      </c>
      <c r="L20" s="266">
        <f t="shared" si="4"/>
        <v>0</v>
      </c>
      <c r="M20" s="266">
        <f t="shared" si="4"/>
        <v>0</v>
      </c>
      <c r="N20" s="266">
        <f t="shared" si="4"/>
        <v>0</v>
      </c>
      <c r="O20" s="266">
        <f t="shared" si="4"/>
        <v>0</v>
      </c>
      <c r="P20" s="266">
        <f t="shared" si="4"/>
        <v>0</v>
      </c>
      <c r="Q20" s="266">
        <f t="shared" si="4"/>
        <v>0</v>
      </c>
      <c r="R20" s="266">
        <f t="shared" si="4"/>
        <v>0</v>
      </c>
      <c r="S20" s="266">
        <f t="shared" si="4"/>
        <v>0</v>
      </c>
      <c r="T20" s="266">
        <f t="shared" si="4"/>
        <v>0</v>
      </c>
      <c r="U20" s="266">
        <f t="shared" si="4"/>
        <v>0</v>
      </c>
      <c r="V20" s="266">
        <f t="shared" si="4"/>
        <v>0</v>
      </c>
      <c r="W20" s="266">
        <f t="shared" si="4"/>
        <v>0</v>
      </c>
      <c r="X20" s="266">
        <f t="shared" si="4"/>
        <v>0</v>
      </c>
      <c r="Y20" s="266">
        <f t="shared" si="4"/>
        <v>0</v>
      </c>
      <c r="Z20" s="266">
        <f t="shared" si="4"/>
        <v>0</v>
      </c>
      <c r="AA20" s="266">
        <f t="shared" si="4"/>
        <v>0</v>
      </c>
      <c r="AB20" s="266">
        <f t="shared" si="4"/>
        <v>0</v>
      </c>
      <c r="AC20" s="266">
        <f t="shared" si="4"/>
        <v>0</v>
      </c>
      <c r="AD20" s="266">
        <f t="shared" si="4"/>
        <v>0</v>
      </c>
      <c r="AE20" s="266">
        <f t="shared" si="4"/>
        <v>0</v>
      </c>
      <c r="AF20" s="266">
        <f t="shared" si="4"/>
        <v>0</v>
      </c>
      <c r="AG20" s="266">
        <f t="shared" si="4"/>
        <v>0</v>
      </c>
      <c r="AH20" s="266">
        <f t="shared" si="4"/>
        <v>0</v>
      </c>
      <c r="AI20" s="266">
        <f t="shared" si="4"/>
        <v>0</v>
      </c>
      <c r="AJ20" s="266">
        <f t="shared" si="4"/>
        <v>0</v>
      </c>
      <c r="AK20" s="266">
        <f t="shared" si="4"/>
        <v>0</v>
      </c>
      <c r="AL20" s="266">
        <f t="shared" si="4"/>
        <v>0</v>
      </c>
      <c r="AM20" s="266">
        <f t="shared" si="4"/>
        <v>0</v>
      </c>
      <c r="AN20" s="266">
        <f t="shared" si="4"/>
        <v>0</v>
      </c>
      <c r="AO20" s="266">
        <f t="shared" si="4"/>
        <v>0</v>
      </c>
      <c r="AP20" s="262"/>
    </row>
    <row r="21" spans="1:42" collapsed="1" x14ac:dyDescent="0.25">
      <c r="A21" s="273" t="s">
        <v>107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2"/>
    </row>
    <row r="22" spans="1:42" outlineLevel="1" x14ac:dyDescent="0.25">
      <c r="A22" s="272" t="s">
        <v>100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262"/>
    </row>
    <row r="23" spans="1:42" outlineLevel="1" x14ac:dyDescent="0.25">
      <c r="A23" s="272" t="s">
        <v>101</v>
      </c>
      <c r="B23" s="66"/>
      <c r="C23" s="66"/>
      <c r="D23" s="66"/>
      <c r="E23" s="66"/>
      <c r="F23" s="66"/>
      <c r="G23" s="66"/>
      <c r="H23" s="66"/>
      <c r="I23" s="66">
        <f>-($C26+I24)</f>
        <v>0</v>
      </c>
      <c r="J23" s="66">
        <f>IF((SUM($B22:$AO22)-SUM($C23:I23))&lt;-($C26+J24),SUM($B22:$AO22)-SUM($C23:I23)-J24,-($C26+J24))</f>
        <v>0</v>
      </c>
      <c r="K23" s="66">
        <f>IF((SUM($B22:$AO22)-SUM($C23:J23))&lt;-($C26+K24),SUM($B22:$AO22)-SUM($C23:J23)-K24,-($C26+K24))</f>
        <v>0</v>
      </c>
      <c r="L23" s="66">
        <f>IF((SUM($B22:$AO22)-SUM($C23:K23))&lt;-($C26+L24),SUM($B22:$AO22)-SUM($C23:K23)-L24,-($C26+L24))</f>
        <v>0</v>
      </c>
      <c r="M23" s="66">
        <f>IF((SUM($B22:$AO22)-SUM($C23:L23))&lt;-($C26+M24),SUM($B22:$AO22)-SUM($C23:L23)-M24,-($C26+M24))</f>
        <v>0</v>
      </c>
      <c r="N23" s="66">
        <f>IF((SUM($B22:$AO22)-SUM($C23:M23))&lt;-($C26+N24),SUM($B22:$AO22)-SUM($C23:M23)-N24,-($C26+N24))</f>
        <v>0</v>
      </c>
      <c r="O23" s="66">
        <f>IF((SUM($B22:$AO22)-SUM($C23:N23))&lt;-($C26+O24),SUM($B22:$AO22)-SUM($C23:N23)-O24,-($C26+O24))</f>
        <v>0</v>
      </c>
      <c r="P23" s="66">
        <f>IF((SUM($B22:$AO22)-SUM($C23:O23))&lt;-($C26+P24),SUM($B22:$AO22)-SUM($C23:O23)-P24,-($C26+P24))</f>
        <v>0</v>
      </c>
      <c r="Q23" s="66">
        <f>IF((SUM($B22:$AO22)-SUM($C23:P23))&lt;-($C26+Q24),SUM($B22:$AO22)-SUM($C23:P23)-Q24,-($C26+Q24))</f>
        <v>0</v>
      </c>
      <c r="R23" s="66">
        <f>IF((SUM($B22:$AO22)-SUM($C23:Q23))&lt;-($C26+R24),SUM($B22:$AO22)-SUM($C23:Q23)-R24,-($C26+R24))</f>
        <v>0</v>
      </c>
      <c r="S23" s="66">
        <f>IF((SUM($B22:$AO22)-SUM($C23:R23))&lt;-($C26+S24),SUM($B22:$AO22)-SUM($C23:R23)-S24,-($C26+S24))</f>
        <v>0</v>
      </c>
      <c r="T23" s="66">
        <f>IF((SUM($B22:$AO22)-SUM($C23:S23))&lt;-($C26+T24),SUM($B22:$AO22)-SUM($C23:S23)-T24,-($C26+T24))</f>
        <v>0</v>
      </c>
      <c r="U23" s="66">
        <f>IF((SUM($B22:$AO22)-SUM($C23:T23))&lt;-($C26+U24),SUM($B22:$AO22)-SUM($C23:T23)-U24,-($C26+U24))</f>
        <v>0</v>
      </c>
      <c r="V23" s="66">
        <f>IF((SUM($B22:$AO22)-SUM($C23:U23))&lt;-($C26+V24),SUM($B22:$AO22)-SUM($C23:U23)-V24,-($C26+V24))</f>
        <v>0</v>
      </c>
      <c r="W23" s="66">
        <f>IF((SUM($B22:$AO22)-SUM($C23:V23))&lt;-($C26+W24),SUM($B22:$AO22)-SUM($C23:V23)-W24,-($C26+W24))</f>
        <v>0</v>
      </c>
      <c r="X23" s="66">
        <f>IF((SUM($B22:$AO22)-SUM($C23:W23))&lt;-($C26+X24),SUM($B22:$AO22)-SUM($C23:W23)-X24,-($C26+X24))</f>
        <v>0</v>
      </c>
      <c r="Y23" s="66">
        <f>IF((SUM($B22:$AO22)-SUM($C23:X23))&lt;-($C26+Y24),SUM($B22:$AO22)-SUM($C23:X23)-Y24,-($C26+Y24))</f>
        <v>0</v>
      </c>
      <c r="Z23" s="66">
        <f>IF((SUM($B22:$AO22)-SUM($C23:Y23))&lt;-($C26+Z24),SUM($B22:$AO22)-SUM($C23:Y23)-Z24,-($C26+Z24))</f>
        <v>0</v>
      </c>
      <c r="AA23" s="66">
        <f>IF((SUM($B22:$AO22)-SUM($C23:Z23))&lt;-($C26+AA24),SUM($B22:$AO22)-SUM($C23:Z23)-AA24,-($C26+AA24))</f>
        <v>0</v>
      </c>
      <c r="AB23" s="66">
        <f>IF((SUM($B22:$AO22)-SUM($C23:AA23))&lt;-($C26+AB24),SUM($B22:$AO22)-SUM($C23:AA23)-AB24,-($C26+AB24))</f>
        <v>0</v>
      </c>
      <c r="AC23" s="66">
        <f>IF((SUM($B22:$AO22)-SUM($C23:AB23))&lt;-($C26+AC24),SUM($B22:$AO22)-SUM($C23:AB23)-AC24,-($C26+AC24))</f>
        <v>0</v>
      </c>
      <c r="AD23" s="66">
        <f>IF((SUM($B22:$AO22)-SUM($C23:AC23))&lt;-($C26+AD24),SUM($B22:$AO22)-SUM($C23:AC23)-AD24,-($C26+AD24))</f>
        <v>0</v>
      </c>
      <c r="AE23" s="66">
        <f>IF((SUM($B22:$AO22)-SUM($C23:AD23))&lt;-($C26+AE24),SUM($B22:$AO22)-SUM($C23:AD23)-AE24,-($C26+AE24))</f>
        <v>0</v>
      </c>
      <c r="AF23" s="66">
        <f>IF((SUM($B22:$AO22)-SUM($C23:AE23))&lt;-($C26+AF24),SUM($B22:$AO22)-SUM($C23:AE23)-AF24,-($C26+AF24))</f>
        <v>0</v>
      </c>
      <c r="AG23" s="66">
        <f>IF((SUM($B22:$AO22)-SUM($C23:AF23))&lt;-($C26+AG24),SUM($B22:$AO22)-SUM($C23:AF23)-AG24,-($C26+AG24))</f>
        <v>0</v>
      </c>
      <c r="AH23" s="66">
        <f>IF((SUM($B22:$AO22)-SUM($C23:AG23))&lt;-($C26+AH24),SUM($B22:$AO22)-SUM($C23:AG23)-AH24,-($C26+AH24))</f>
        <v>0</v>
      </c>
      <c r="AI23" s="66">
        <f>IF((SUM($B22:$AO22)-SUM($C23:AH23))&lt;-($C26+AI24),SUM($B22:$AO22)-SUM($C23:AH23)-AI24,-($C26+AI24))</f>
        <v>0</v>
      </c>
      <c r="AJ23" s="66">
        <f>IF((SUM($B22:$AO22)-SUM($C23:AI23))&lt;-($C26+AJ24),SUM($B22:$AO22)-SUM($C23:AI23)-AJ24,-($C26+AJ24))</f>
        <v>0</v>
      </c>
      <c r="AK23" s="66">
        <f>IF((SUM($B22:$AO22)-SUM($C23:AJ23))&lt;-($C26+AK24),SUM($B22:$AO22)-SUM($C23:AJ23)-AK24,-($C26+AK24))</f>
        <v>0</v>
      </c>
      <c r="AL23" s="66">
        <f>IF((SUM($B22:$AO22)-SUM($C23:AK23))&lt;-($C26+AL24),SUM($B22:$AO22)-SUM($C23:AK23)-AL24,-($C26+AL24))</f>
        <v>0</v>
      </c>
      <c r="AM23" s="66">
        <f>IF((SUM($B22:$AO22)-SUM($C23:AL23))&lt;-($C26+AM24),SUM($B22:$AO22)-SUM($C23:AL23)-AM24,-($C26+AM24))</f>
        <v>0</v>
      </c>
      <c r="AN23" s="66">
        <f>IF((SUM($B22:$AO22)-SUM($C23:AM23))&lt;-($C26+AN24),SUM($B22:$AO22)-SUM($C23:AM23)-AN24,-($C26+AN24))</f>
        <v>0</v>
      </c>
      <c r="AO23" s="66">
        <f>IF((SUM($B22:$AO22)-SUM($C23:AN23))&lt;-($C26+AO24),SUM($B22:$AO22)-SUM($C23:AN23)-AO24,-($C26+AO24))</f>
        <v>0</v>
      </c>
      <c r="AP23" s="262"/>
    </row>
    <row r="24" spans="1:42" outlineLevel="1" x14ac:dyDescent="0.25">
      <c r="A24" s="272" t="s">
        <v>102</v>
      </c>
      <c r="B24" s="66"/>
      <c r="C24" s="66"/>
      <c r="D24" s="66"/>
      <c r="E24" s="66"/>
      <c r="F24" s="66"/>
      <c r="G24" s="66"/>
      <c r="H24" s="66"/>
      <c r="I24" s="66">
        <f>SUM($B22:$AO22)*$A26</f>
        <v>0</v>
      </c>
      <c r="J24" s="66">
        <f>(SUM($B22:$AO22)-SUM($C23:I23))*$A26</f>
        <v>0</v>
      </c>
      <c r="K24" s="66">
        <f>(SUM($B22:$AO22)-SUM($C23:J23))*$A26</f>
        <v>0</v>
      </c>
      <c r="L24" s="66">
        <f>(SUM($B22:$AO22)-SUM($C23:K23))*$A26</f>
        <v>0</v>
      </c>
      <c r="M24" s="66">
        <f>(SUM($B22:$AO22)-SUM($C23:L23))*$A26</f>
        <v>0</v>
      </c>
      <c r="N24" s="66">
        <f>(SUM($B22:$AO22)-SUM($C23:M23))*$A26</f>
        <v>0</v>
      </c>
      <c r="O24" s="66">
        <f>(SUM($B22:$AO22)-SUM($C23:N23))*$A26</f>
        <v>0</v>
      </c>
      <c r="P24" s="66">
        <f>(SUM($B22:$AO22)-SUM($C23:O23))*$A26</f>
        <v>0</v>
      </c>
      <c r="Q24" s="66">
        <f>(SUM($B22:$AO22)-SUM($C23:P23))*$A26</f>
        <v>0</v>
      </c>
      <c r="R24" s="66">
        <f>(SUM($B22:$AO22)-SUM($C23:Q23))*$A26</f>
        <v>0</v>
      </c>
      <c r="S24" s="66">
        <f>(SUM($B22:$AO22)-SUM($C23:R23))*$A26</f>
        <v>0</v>
      </c>
      <c r="T24" s="66">
        <f>(SUM($B22:$AO22)-SUM($C23:S23))*$A26</f>
        <v>0</v>
      </c>
      <c r="U24" s="66">
        <f>(SUM($B22:$AO22)-SUM($C23:T23))*$A26</f>
        <v>0</v>
      </c>
      <c r="V24" s="66">
        <f>(SUM($B22:$AO22)-SUM($C23:U23))*$A26</f>
        <v>0</v>
      </c>
      <c r="W24" s="66">
        <f>(SUM($B22:$AO22)-SUM($C23:V23))*$A26</f>
        <v>0</v>
      </c>
      <c r="X24" s="66">
        <f>(SUM($B22:$AO22)-SUM($C23:W23))*$A26</f>
        <v>0</v>
      </c>
      <c r="Y24" s="66">
        <f>(SUM($B22:$AO22)-SUM($C23:X23))*$A26</f>
        <v>0</v>
      </c>
      <c r="Z24" s="66">
        <f>(SUM($B22:$AO22)-SUM($C23:Y23))*$A26</f>
        <v>0</v>
      </c>
      <c r="AA24" s="66">
        <f>(SUM($B22:$AO22)-SUM($C23:Z23))*$A26</f>
        <v>0</v>
      </c>
      <c r="AB24" s="66">
        <f>(SUM($B22:$AO22)-SUM($C23:AA23))*$A26</f>
        <v>0</v>
      </c>
      <c r="AC24" s="66">
        <f>(SUM($B22:$AO22)-SUM($C23:AB23))*$A26</f>
        <v>0</v>
      </c>
      <c r="AD24" s="66">
        <f>(SUM($B22:$AO22)-SUM($C23:AC23))*$A26</f>
        <v>0</v>
      </c>
      <c r="AE24" s="66">
        <f>(SUM($B22:$AO22)-SUM($C23:AD23))*$A26</f>
        <v>0</v>
      </c>
      <c r="AF24" s="66">
        <f>(SUM($B22:$AO22)-SUM($C23:AE23))*$A26</f>
        <v>0</v>
      </c>
      <c r="AG24" s="66">
        <f>(SUM($B22:$AO22)-SUM($C23:AF23))*$A26</f>
        <v>0</v>
      </c>
      <c r="AH24" s="66">
        <f>(SUM($B22:$AO22)-SUM($C23:AG23))*$A26</f>
        <v>0</v>
      </c>
      <c r="AI24" s="66">
        <f>(SUM($B22:$AO22)-SUM($C23:AH23))*$A26</f>
        <v>0</v>
      </c>
      <c r="AJ24" s="66">
        <f>(SUM($B22:$AO22)-SUM($C23:AI23))*$A26</f>
        <v>0</v>
      </c>
      <c r="AK24" s="66">
        <f>(SUM($B22:$AO22)-SUM($C23:AJ23))*$A26</f>
        <v>0</v>
      </c>
      <c r="AL24" s="66">
        <f>(SUM($B22:$AO22)-SUM($C23:AK23))*$A26</f>
        <v>0</v>
      </c>
      <c r="AM24" s="66">
        <f>(SUM($B22:$AO22)-SUM($C23:AL23))*$A26</f>
        <v>0</v>
      </c>
      <c r="AN24" s="66">
        <f>(SUM($B22:$AO22)-SUM($C23:AM23))*$A26</f>
        <v>0</v>
      </c>
      <c r="AO24" s="66">
        <f>(SUM($B22:$AO22)-SUM($C23:AN23))*$A26</f>
        <v>0</v>
      </c>
      <c r="AP24" s="262"/>
    </row>
    <row r="25" spans="1:42" outlineLevel="1" x14ac:dyDescent="0.25">
      <c r="A25" s="259" t="s">
        <v>103</v>
      </c>
      <c r="B25" s="261">
        <f>B23+B24</f>
        <v>0</v>
      </c>
      <c r="C25" s="261">
        <f t="shared" ref="C25:AO25" si="5">C23+C24</f>
        <v>0</v>
      </c>
      <c r="D25" s="261">
        <f t="shared" si="5"/>
        <v>0</v>
      </c>
      <c r="E25" s="261">
        <f t="shared" si="5"/>
        <v>0</v>
      </c>
      <c r="F25" s="261">
        <f t="shared" si="5"/>
        <v>0</v>
      </c>
      <c r="G25" s="261">
        <f t="shared" si="5"/>
        <v>0</v>
      </c>
      <c r="H25" s="261">
        <f t="shared" si="5"/>
        <v>0</v>
      </c>
      <c r="I25" s="261">
        <f t="shared" si="5"/>
        <v>0</v>
      </c>
      <c r="J25" s="261">
        <f t="shared" si="5"/>
        <v>0</v>
      </c>
      <c r="K25" s="261">
        <f t="shared" si="5"/>
        <v>0</v>
      </c>
      <c r="L25" s="261">
        <f t="shared" si="5"/>
        <v>0</v>
      </c>
      <c r="M25" s="261">
        <f t="shared" si="5"/>
        <v>0</v>
      </c>
      <c r="N25" s="261">
        <f t="shared" si="5"/>
        <v>0</v>
      </c>
      <c r="O25" s="261">
        <f t="shared" si="5"/>
        <v>0</v>
      </c>
      <c r="P25" s="261">
        <f t="shared" si="5"/>
        <v>0</v>
      </c>
      <c r="Q25" s="261">
        <f t="shared" si="5"/>
        <v>0</v>
      </c>
      <c r="R25" s="261">
        <f t="shared" si="5"/>
        <v>0</v>
      </c>
      <c r="S25" s="261">
        <f t="shared" si="5"/>
        <v>0</v>
      </c>
      <c r="T25" s="261">
        <f t="shared" si="5"/>
        <v>0</v>
      </c>
      <c r="U25" s="261">
        <f t="shared" si="5"/>
        <v>0</v>
      </c>
      <c r="V25" s="261">
        <f t="shared" si="5"/>
        <v>0</v>
      </c>
      <c r="W25" s="261">
        <f t="shared" si="5"/>
        <v>0</v>
      </c>
      <c r="X25" s="261">
        <f t="shared" si="5"/>
        <v>0</v>
      </c>
      <c r="Y25" s="261">
        <f t="shared" si="5"/>
        <v>0</v>
      </c>
      <c r="Z25" s="261">
        <f t="shared" si="5"/>
        <v>0</v>
      </c>
      <c r="AA25" s="261">
        <f t="shared" si="5"/>
        <v>0</v>
      </c>
      <c r="AB25" s="261">
        <f t="shared" si="5"/>
        <v>0</v>
      </c>
      <c r="AC25" s="261">
        <f t="shared" si="5"/>
        <v>0</v>
      </c>
      <c r="AD25" s="261">
        <f t="shared" si="5"/>
        <v>0</v>
      </c>
      <c r="AE25" s="261">
        <f t="shared" si="5"/>
        <v>0</v>
      </c>
      <c r="AF25" s="261">
        <f t="shared" si="5"/>
        <v>0</v>
      </c>
      <c r="AG25" s="261">
        <f t="shared" si="5"/>
        <v>0</v>
      </c>
      <c r="AH25" s="261">
        <f t="shared" si="5"/>
        <v>0</v>
      </c>
      <c r="AI25" s="261">
        <f t="shared" si="5"/>
        <v>0</v>
      </c>
      <c r="AJ25" s="261">
        <f t="shared" si="5"/>
        <v>0</v>
      </c>
      <c r="AK25" s="261">
        <f t="shared" si="5"/>
        <v>0</v>
      </c>
      <c r="AL25" s="261">
        <f t="shared" si="5"/>
        <v>0</v>
      </c>
      <c r="AM25" s="261">
        <f t="shared" si="5"/>
        <v>0</v>
      </c>
      <c r="AN25" s="261">
        <f t="shared" si="5"/>
        <v>0</v>
      </c>
      <c r="AO25" s="261">
        <f t="shared" si="5"/>
        <v>0</v>
      </c>
      <c r="AP25" s="262"/>
    </row>
    <row r="26" spans="1:42" x14ac:dyDescent="0.25">
      <c r="A26" s="240">
        <v>1.4999999999999999E-2</v>
      </c>
      <c r="B26" s="68">
        <v>10</v>
      </c>
      <c r="C26" s="267">
        <f>IF(B26="",0,PMT(A26,B26,SUM($B22:$AO22)))</f>
        <v>0</v>
      </c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2"/>
    </row>
    <row r="27" spans="1:42" outlineLevel="1" collapsed="1" x14ac:dyDescent="0.25">
      <c r="A27" s="272" t="s">
        <v>100</v>
      </c>
      <c r="B27" s="65"/>
      <c r="C27" s="65"/>
      <c r="D27" s="65"/>
      <c r="E27" s="65"/>
      <c r="F27" s="65"/>
      <c r="G27" s="65"/>
      <c r="H27" s="65"/>
      <c r="I27" s="65">
        <v>25000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262"/>
    </row>
    <row r="28" spans="1:42" outlineLevel="1" x14ac:dyDescent="0.25">
      <c r="A28" s="272" t="s">
        <v>101</v>
      </c>
      <c r="B28" s="66"/>
      <c r="C28" s="66"/>
      <c r="D28" s="66"/>
      <c r="E28" s="66"/>
      <c r="F28" s="66"/>
      <c r="G28" s="66"/>
      <c r="H28" s="66"/>
      <c r="I28" s="66"/>
      <c r="J28" s="66">
        <f>-($C31+J29)</f>
        <v>2335.8544466259787</v>
      </c>
      <c r="K28" s="66">
        <f>IF((SUM($B27:$AO27)-SUM($C28:J28))&lt;-($C31+K29),SUM($B27:$AO27)-SUM($C28:J28)-K29,-($C31+K29))</f>
        <v>2370.8922633253683</v>
      </c>
      <c r="L28" s="66">
        <f>IF((SUM($B27:$AO27)-SUM($C28:K28))&lt;-($C31+L29),SUM($B27:$AO27)-SUM($C28:K28)-L29,-($C31+L29))</f>
        <v>2406.4556472752488</v>
      </c>
      <c r="M28" s="66">
        <f>IF((SUM($B27:$AO27)-SUM($C28:L28))&lt;-($C31+M29),SUM($B27:$AO27)-SUM($C28:L28)-M29,-($C31+M29))</f>
        <v>2442.5524819843777</v>
      </c>
      <c r="N28" s="66">
        <f>IF((SUM($B27:$AO27)-SUM($C28:M28))&lt;-($C31+N29),SUM($B27:$AO27)-SUM($C28:M28)-N29,-($C31+N29))</f>
        <v>2479.1907692141431</v>
      </c>
      <c r="O28" s="66">
        <f>IF((SUM($B27:$AO27)-SUM($C28:N28))&lt;-($C31+O29),SUM($B27:$AO27)-SUM($C28:N28)-O29,-($C31+O29))</f>
        <v>2516.3786307523555</v>
      </c>
      <c r="P28" s="66">
        <f>IF((SUM($B27:$AO27)-SUM($C28:O28))&lt;-($C31+P29),SUM($B27:$AO27)-SUM($C28:O28)-P29,-($C31+P29))</f>
        <v>2554.1243102136409</v>
      </c>
      <c r="Q28" s="66">
        <f>IF((SUM($B27:$AO27)-SUM($C28:P28))&lt;-($C31+Q29),SUM($B27:$AO27)-SUM($C28:P28)-Q29,-($C31+Q29))</f>
        <v>2592.4361748668452</v>
      </c>
      <c r="R28" s="66">
        <f>IF((SUM($B27:$AO27)-SUM($C28:Q28))&lt;-($C31+R29),SUM($B27:$AO27)-SUM($C28:Q28)-R29,-($C31+R29))</f>
        <v>2631.3227174898479</v>
      </c>
      <c r="S28" s="66">
        <f>IF((SUM($B27:$AO27)-SUM($C28:R28))&lt;-($C31+S29),SUM($B27:$AO27)-SUM($C28:R28)-S29,-($C31+S29))</f>
        <v>2630.73066987841</v>
      </c>
      <c r="T28" s="66">
        <f>IF((SUM($B27:$AO27)-SUM($C28:S28))&lt;-($C31+T29),SUM($B27:$AO27)-SUM($C28:S28)-T29,-($C31+T29))</f>
        <v>39.460960048177547</v>
      </c>
      <c r="U28" s="66">
        <f>IF((SUM($B27:$AO27)-SUM($C28:T28))&lt;-($C31+U29),SUM($B27:$AO27)-SUM($C28:T28)-U29,-($C31+U29))</f>
        <v>0.59191440072212576</v>
      </c>
      <c r="V28" s="66">
        <f>IF((SUM($B27:$AO27)-SUM($C28:U28))&lt;-($C31+V29),SUM($B27:$AO27)-SUM($C28:U28)-V29,-($C31+V29))</f>
        <v>8.878716009076016E-3</v>
      </c>
      <c r="W28" s="66">
        <f>IF((SUM($B27:$AO27)-SUM($C28:V28))&lt;-($C31+W29),SUM($B27:$AO27)-SUM($C28:V28)-W29,-($C31+W29))</f>
        <v>1.3318073986738456E-4</v>
      </c>
      <c r="X28" s="66">
        <f>IF((SUM($B27:$AO27)-SUM($C28:W28))&lt;-($C31+X29),SUM($B27:$AO27)-SUM($C28:W28)-X29,-($C31+X29))</f>
        <v>1.9977111696789508E-6</v>
      </c>
      <c r="Y28" s="66">
        <f>IF((SUM($B27:$AO27)-SUM($C28:X28))&lt;-($C31+Y29),SUM($B27:$AO27)-SUM($C28:X28)-Y29,-($C31+Y29))</f>
        <v>2.9964467103127389E-8</v>
      </c>
      <c r="Z28" s="66">
        <f>IF((SUM($B27:$AO27)-SUM($C28:Y28))&lt;-($C31+Z29),SUM($B27:$AO27)-SUM($C28:Y28)-Z29,-($C31+Z29))</f>
        <v>4.4792614062316716E-10</v>
      </c>
      <c r="AA28" s="66">
        <f>IF((SUM($B27:$AO27)-SUM($C28:Z28))&lt;-($C31+AA29),SUM($B27:$AO27)-SUM($C28:Z28)-AA29,-($C31+AA29))</f>
        <v>7.1668182499706744E-12</v>
      </c>
      <c r="AB28" s="66">
        <f>IF((SUM($B27:$AO27)-SUM($C28:AA28))&lt;-($C31+AB29),SUM($B27:$AO27)-SUM($C28:AA28)-AB29,-($C31+AB29))</f>
        <v>0</v>
      </c>
      <c r="AC28" s="66">
        <f>IF((SUM($B27:$AO27)-SUM($C28:AB28))&lt;-($C31+AC29),SUM($B27:$AO27)-SUM($C28:AB28)-AC29,-($C31+AC29))</f>
        <v>0</v>
      </c>
      <c r="AD28" s="66">
        <f>IF((SUM($B27:$AO27)-SUM($C28:AC28))&lt;-($C31+AD29),SUM($B27:$AO27)-SUM($C28:AC28)-AD29,-($C31+AD29))</f>
        <v>0</v>
      </c>
      <c r="AE28" s="66">
        <f>IF((SUM($B27:$AO27)-SUM($C28:AD28))&lt;-($C31+AE29),SUM($B27:$AO27)-SUM($C28:AD28)-AE29,-($C31+AE29))</f>
        <v>0</v>
      </c>
      <c r="AF28" s="66">
        <f>IF((SUM($B27:$AO27)-SUM($C28:AE28))&lt;-($C31+AF29),SUM($B27:$AO27)-SUM($C28:AE28)-AF29,-($C31+AF29))</f>
        <v>0</v>
      </c>
      <c r="AG28" s="66">
        <f>IF((SUM($B27:$AO27)-SUM($C28:AF28))&lt;-($C31+AG29),SUM($B27:$AO27)-SUM($C28:AF28)-AG29,-($C31+AG29))</f>
        <v>0</v>
      </c>
      <c r="AH28" s="66">
        <f>IF((SUM($B27:$AO27)-SUM($C28:AG28))&lt;-($C31+AH29),SUM($B27:$AO27)-SUM($C28:AG28)-AH29,-($C31+AH29))</f>
        <v>0</v>
      </c>
      <c r="AI28" s="66">
        <f>IF((SUM($B27:$AO27)-SUM($C28:AH28))&lt;-($C31+AI29),SUM($B27:$AO27)-SUM($C28:AH28)-AI29,-($C31+AI29))</f>
        <v>0</v>
      </c>
      <c r="AJ28" s="66">
        <f>IF((SUM($B27:$AO27)-SUM($C28:AI28))&lt;-($C31+AJ29),SUM($B27:$AO27)-SUM($C28:AI28)-AJ29,-($C31+AJ29))</f>
        <v>0</v>
      </c>
      <c r="AK28" s="66">
        <f>IF((SUM($B27:$AO27)-SUM($C28:AJ28))&lt;-($C31+AK29),SUM($B27:$AO27)-SUM($C28:AJ28)-AK29,-($C31+AK29))</f>
        <v>0</v>
      </c>
      <c r="AL28" s="66">
        <f>IF((SUM($B27:$AO27)-SUM($C28:AK28))&lt;-($C31+AL29),SUM($B27:$AO27)-SUM($C28:AK28)-AL29,-($C31+AL29))</f>
        <v>0</v>
      </c>
      <c r="AM28" s="66">
        <f>IF((SUM($B27:$AO27)-SUM($C28:AL28))&lt;-($C31+AM29),SUM($B27:$AO27)-SUM($C28:AL28)-AM29,-($C31+AM29))</f>
        <v>0</v>
      </c>
      <c r="AN28" s="66">
        <f>IF((SUM($B27:$AO27)-SUM($C28:AM28))&lt;-($C31+AN29),SUM($B27:$AO27)-SUM($C28:AM28)-AN29,-($C31+AN29))</f>
        <v>0</v>
      </c>
      <c r="AO28" s="66">
        <f>IF((SUM($B27:$AO27)-SUM($C28:AN28))&lt;-($C31+AO29),SUM($B27:$AO27)-SUM($C28:AN28)-AO29,-($C31+AO29))</f>
        <v>0</v>
      </c>
      <c r="AP28" s="262"/>
    </row>
    <row r="29" spans="1:42" outlineLevel="1" x14ac:dyDescent="0.25">
      <c r="A29" s="272" t="s">
        <v>102</v>
      </c>
      <c r="B29" s="66"/>
      <c r="C29" s="66"/>
      <c r="D29" s="66"/>
      <c r="E29" s="66"/>
      <c r="F29" s="66"/>
      <c r="G29" s="66"/>
      <c r="H29" s="66"/>
      <c r="I29" s="66"/>
      <c r="J29" s="66">
        <f>SUM($B27:$AO27)*$A31</f>
        <v>375</v>
      </c>
      <c r="K29" s="66">
        <f>(SUM($B27:$AO27)-SUM($C28:J28))*$A31</f>
        <v>339.96218330061032</v>
      </c>
      <c r="L29" s="66">
        <f>(SUM($B27:$AO27)-SUM($C28:K28))*$A31</f>
        <v>304.3987993507298</v>
      </c>
      <c r="M29" s="66">
        <f>(SUM($B27:$AO27)-SUM($C28:L28))*$A31</f>
        <v>268.30196464160105</v>
      </c>
      <c r="N29" s="66">
        <f>(SUM($B27:$AO27)-SUM($C28:M28))*$A31</f>
        <v>231.66367741183541</v>
      </c>
      <c r="O29" s="66">
        <f>(SUM($B27:$AO27)-SUM($C28:N28))*$A31</f>
        <v>194.47581587362325</v>
      </c>
      <c r="P29" s="66">
        <f>(SUM($B27:$AO27)-SUM($C28:O28))*$A31</f>
        <v>156.73013641233794</v>
      </c>
      <c r="Q29" s="66">
        <f>(SUM($B27:$AO27)-SUM($C28:P28))*$A31</f>
        <v>118.4182717591333</v>
      </c>
      <c r="R29" s="66">
        <f>(SUM($B27:$AO27)-SUM($C28:Q28))*$A31</f>
        <v>79.531729136130636</v>
      </c>
      <c r="S29" s="66">
        <f>(SUM($B27:$AO27)-SUM($C28:R28))*$A31</f>
        <v>40.061888373782892</v>
      </c>
      <c r="T29" s="66">
        <f>(SUM($B27:$AO27)-SUM($C28:S28))*$A31</f>
        <v>0.60092832560676468</v>
      </c>
      <c r="U29" s="66">
        <f>(SUM($B27:$AO27)-SUM($C28:T28))*$A31</f>
        <v>9.0139248840932842E-3</v>
      </c>
      <c r="V29" s="66">
        <f>(SUM($B27:$AO27)-SUM($C28:U28))*$A31</f>
        <v>1.3520887323466012E-4</v>
      </c>
      <c r="W29" s="66">
        <f>(SUM($B27:$AO27)-SUM($C28:V28))*$A31</f>
        <v>2.0281330944271758E-6</v>
      </c>
      <c r="X29" s="66">
        <f>(SUM($B27:$AO27)-SUM($C28:W28))*$A31</f>
        <v>3.0421997507801276E-8</v>
      </c>
      <c r="Y29" s="66">
        <f>(SUM($B27:$AO27)-SUM($C28:X28))*$A31</f>
        <v>4.5631168177351353E-10</v>
      </c>
      <c r="Z29" s="66">
        <f>(SUM($B27:$AO27)-SUM($C28:Y28))*$A31</f>
        <v>6.8212102632969618E-12</v>
      </c>
      <c r="AA29" s="66">
        <f>(SUM($B27:$AO27)-SUM($C28:Z28))*$A31</f>
        <v>1.0913936421275138E-13</v>
      </c>
      <c r="AB29" s="66">
        <f>(SUM($B27:$AO27)-SUM($C28:AA28))*$A31</f>
        <v>0</v>
      </c>
      <c r="AC29" s="66">
        <f>(SUM($B27:$AO27)-SUM($C28:AB28))*$A31</f>
        <v>0</v>
      </c>
      <c r="AD29" s="66">
        <f>(SUM($B27:$AO27)-SUM($C28:AC28))*$A31</f>
        <v>0</v>
      </c>
      <c r="AE29" s="66">
        <f>(SUM($B27:$AO27)-SUM($C28:AD28))*$A31</f>
        <v>0</v>
      </c>
      <c r="AF29" s="66">
        <f>(SUM($B27:$AO27)-SUM($C28:AE28))*$A31</f>
        <v>0</v>
      </c>
      <c r="AG29" s="66">
        <f>(SUM($B27:$AO27)-SUM($C28:AF28))*$A31</f>
        <v>0</v>
      </c>
      <c r="AH29" s="66">
        <f>(SUM($B27:$AO27)-SUM($C28:AG28))*$A31</f>
        <v>0</v>
      </c>
      <c r="AI29" s="66">
        <f>(SUM($B27:$AO27)-SUM($C28:AH28))*$A31</f>
        <v>0</v>
      </c>
      <c r="AJ29" s="66">
        <f>(SUM($B27:$AO27)-SUM($C28:AI28))*$A31</f>
        <v>0</v>
      </c>
      <c r="AK29" s="66">
        <f>(SUM($B27:$AO27)-SUM($C28:AJ28))*$A31</f>
        <v>0</v>
      </c>
      <c r="AL29" s="66">
        <f>(SUM($B27:$AO27)-SUM($C28:AK28))*$A31</f>
        <v>0</v>
      </c>
      <c r="AM29" s="66">
        <f>(SUM($B27:$AO27)-SUM($C28:AL28))*$A31</f>
        <v>0</v>
      </c>
      <c r="AN29" s="66">
        <f>(SUM($B27:$AO27)-SUM($C28:AM28))*$A31</f>
        <v>0</v>
      </c>
      <c r="AO29" s="66">
        <f>(SUM($B27:$AO27)-SUM($C28:AN28))*$A31</f>
        <v>0</v>
      </c>
      <c r="AP29" s="262"/>
    </row>
    <row r="30" spans="1:42" outlineLevel="1" x14ac:dyDescent="0.25">
      <c r="A30" s="259" t="s">
        <v>103</v>
      </c>
      <c r="B30" s="261">
        <f>B28+B29</f>
        <v>0</v>
      </c>
      <c r="C30" s="261">
        <f t="shared" ref="C30:AO30" si="6">C28+C29</f>
        <v>0</v>
      </c>
      <c r="D30" s="261">
        <f t="shared" si="6"/>
        <v>0</v>
      </c>
      <c r="E30" s="261">
        <f t="shared" si="6"/>
        <v>0</v>
      </c>
      <c r="F30" s="261">
        <f t="shared" si="6"/>
        <v>0</v>
      </c>
      <c r="G30" s="261">
        <f t="shared" si="6"/>
        <v>0</v>
      </c>
      <c r="H30" s="261">
        <f t="shared" si="6"/>
        <v>0</v>
      </c>
      <c r="I30" s="261">
        <f t="shared" si="6"/>
        <v>0</v>
      </c>
      <c r="J30" s="261">
        <f t="shared" si="6"/>
        <v>2710.8544466259787</v>
      </c>
      <c r="K30" s="261">
        <f t="shared" si="6"/>
        <v>2710.8544466259787</v>
      </c>
      <c r="L30" s="261">
        <f t="shared" si="6"/>
        <v>2710.8544466259787</v>
      </c>
      <c r="M30" s="261">
        <f t="shared" si="6"/>
        <v>2710.8544466259787</v>
      </c>
      <c r="N30" s="261">
        <f t="shared" si="6"/>
        <v>2710.8544466259787</v>
      </c>
      <c r="O30" s="261">
        <f t="shared" si="6"/>
        <v>2710.8544466259787</v>
      </c>
      <c r="P30" s="261">
        <f t="shared" si="6"/>
        <v>2710.8544466259787</v>
      </c>
      <c r="Q30" s="261">
        <f t="shared" si="6"/>
        <v>2710.8544466259787</v>
      </c>
      <c r="R30" s="261">
        <f t="shared" si="6"/>
        <v>2710.8544466259787</v>
      </c>
      <c r="S30" s="261">
        <f t="shared" si="6"/>
        <v>2670.792558252193</v>
      </c>
      <c r="T30" s="261">
        <f t="shared" si="6"/>
        <v>40.061888373784313</v>
      </c>
      <c r="U30" s="261">
        <f t="shared" si="6"/>
        <v>0.600928325606219</v>
      </c>
      <c r="V30" s="261">
        <f t="shared" si="6"/>
        <v>9.0139248823106755E-3</v>
      </c>
      <c r="W30" s="261">
        <f t="shared" si="6"/>
        <v>1.3520887296181172E-4</v>
      </c>
      <c r="X30" s="261">
        <f t="shared" si="6"/>
        <v>2.028133167186752E-6</v>
      </c>
      <c r="Y30" s="261">
        <f t="shared" si="6"/>
        <v>3.0420778784900904E-8</v>
      </c>
      <c r="Z30" s="261">
        <f t="shared" si="6"/>
        <v>4.5474735088646412E-10</v>
      </c>
      <c r="AA30" s="261">
        <f t="shared" si="6"/>
        <v>7.2759576141834259E-12</v>
      </c>
      <c r="AB30" s="261">
        <f t="shared" si="6"/>
        <v>0</v>
      </c>
      <c r="AC30" s="261">
        <f t="shared" si="6"/>
        <v>0</v>
      </c>
      <c r="AD30" s="261">
        <f t="shared" si="6"/>
        <v>0</v>
      </c>
      <c r="AE30" s="261">
        <f t="shared" si="6"/>
        <v>0</v>
      </c>
      <c r="AF30" s="261">
        <f t="shared" si="6"/>
        <v>0</v>
      </c>
      <c r="AG30" s="261">
        <f t="shared" si="6"/>
        <v>0</v>
      </c>
      <c r="AH30" s="261">
        <f t="shared" si="6"/>
        <v>0</v>
      </c>
      <c r="AI30" s="261">
        <f t="shared" si="6"/>
        <v>0</v>
      </c>
      <c r="AJ30" s="261">
        <f t="shared" si="6"/>
        <v>0</v>
      </c>
      <c r="AK30" s="261">
        <f t="shared" si="6"/>
        <v>0</v>
      </c>
      <c r="AL30" s="261">
        <f t="shared" si="6"/>
        <v>0</v>
      </c>
      <c r="AM30" s="261">
        <f t="shared" si="6"/>
        <v>0</v>
      </c>
      <c r="AN30" s="261">
        <f t="shared" si="6"/>
        <v>0</v>
      </c>
      <c r="AO30" s="261">
        <f t="shared" si="6"/>
        <v>0</v>
      </c>
      <c r="AP30" s="262"/>
    </row>
    <row r="31" spans="1:42" x14ac:dyDescent="0.25">
      <c r="A31" s="240">
        <v>1.4999999999999999E-2</v>
      </c>
      <c r="B31" s="68">
        <v>10</v>
      </c>
      <c r="C31" s="267">
        <f>IF(B31="",0,PMT(A31,B31,SUM($B27:$AO27)))</f>
        <v>-2710.8544466259787</v>
      </c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2"/>
    </row>
    <row r="32" spans="1:42" outlineLevel="1" x14ac:dyDescent="0.25">
      <c r="A32" s="272" t="s">
        <v>100</v>
      </c>
      <c r="B32" s="65"/>
      <c r="C32" s="65"/>
      <c r="D32" s="65"/>
      <c r="E32" s="65"/>
      <c r="F32" s="65"/>
      <c r="G32" s="65"/>
      <c r="H32" s="65"/>
      <c r="I32" s="65"/>
      <c r="J32" s="65">
        <v>10000</v>
      </c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262"/>
    </row>
    <row r="33" spans="1:42" outlineLevel="1" x14ac:dyDescent="0.25">
      <c r="A33" s="272" t="s">
        <v>101</v>
      </c>
      <c r="B33" s="66"/>
      <c r="C33" s="66"/>
      <c r="D33" s="66"/>
      <c r="E33" s="66"/>
      <c r="F33" s="66"/>
      <c r="G33" s="66"/>
      <c r="H33" s="66"/>
      <c r="I33" s="66"/>
      <c r="J33" s="66"/>
      <c r="K33" s="66">
        <f>-($C36+K34)</f>
        <v>934.34177865039169</v>
      </c>
      <c r="L33" s="66">
        <f>IF((SUM($B32:$AO32)-SUM($C33:K33))&lt;-($C36+L34),SUM($B32:$AO32)-SUM($C33:K33)-L34,-($C36+L34))</f>
        <v>948.35690533014758</v>
      </c>
      <c r="M33" s="66">
        <f>IF((SUM($B32:$AO32)-SUM($C33:L33))&lt;-($C36+M34),SUM($B32:$AO32)-SUM($C33:L33)-M34,-($C36+M34))</f>
        <v>962.58225891009977</v>
      </c>
      <c r="N33" s="66">
        <f>IF((SUM($B32:$AO32)-SUM($C33:M33))&lt;-($C36+N34),SUM($B32:$AO32)-SUM($C33:M33)-N34,-($C36+N34))</f>
        <v>977.02099279375125</v>
      </c>
      <c r="O33" s="66">
        <f>IF((SUM($B32:$AO32)-SUM($C33:N33))&lt;-($C36+O34),SUM($B32:$AO32)-SUM($C33:N33)-O34,-($C36+O34))</f>
        <v>991.67630768565755</v>
      </c>
      <c r="P33" s="66">
        <f>IF((SUM($B32:$AO32)-SUM($C33:O33))&lt;-($C36+P34),SUM($B32:$AO32)-SUM($C33:O33)-P34,-($C36+P34))</f>
        <v>1006.5514523009424</v>
      </c>
      <c r="Q33" s="66">
        <f>IF((SUM($B32:$AO32)-SUM($C33:P33))&lt;-($C36+Q34),SUM($B32:$AO32)-SUM($C33:P33)-Q34,-($C36+Q34))</f>
        <v>1021.6497240854566</v>
      </c>
      <c r="R33" s="66">
        <f>IF((SUM($B32:$AO32)-SUM($C33:Q33))&lt;-($C36+R34),SUM($B32:$AO32)-SUM($C33:Q33)-R34,-($C36+R34))</f>
        <v>1036.9744699467383</v>
      </c>
      <c r="S33" s="66">
        <f>IF((SUM($B32:$AO32)-SUM($C33:R33))&lt;-($C36+S34),SUM($B32:$AO32)-SUM($C33:R33)-S34,-($C36+S34))</f>
        <v>1052.5290869959395</v>
      </c>
      <c r="T33" s="66">
        <f>IF((SUM($B32:$AO32)-SUM($C33:S33))&lt;-($C36+T34),SUM($B32:$AO32)-SUM($C33:S33)-T34,-($C36+T34))</f>
        <v>1068.3170233008786</v>
      </c>
      <c r="U33" s="66">
        <f>IF((SUM($B32:$AO32)-SUM($C33:T33))&lt;-($C36+U34),SUM($B32:$AO32)-SUM($C33:T33)-U34,-($C36+U34))</f>
        <v>-3.5834091249853372E-12</v>
      </c>
      <c r="V33" s="66">
        <f>IF((SUM($B32:$AO32)-SUM($C33:U33))&lt;-($C36+V34),SUM($B32:$AO32)-SUM($C33:U33)-V34,-($C36+V34))</f>
        <v>0</v>
      </c>
      <c r="W33" s="66">
        <f>IF((SUM($B32:$AO32)-SUM($C33:V33))&lt;-($C36+W34),SUM($B32:$AO32)-SUM($C33:V33)-W34,-($C36+W34))</f>
        <v>0</v>
      </c>
      <c r="X33" s="66">
        <f>IF((SUM($B32:$AO32)-SUM($C33:W33))&lt;-($C36+X34),SUM($B32:$AO32)-SUM($C33:W33)-X34,-($C36+X34))</f>
        <v>0</v>
      </c>
      <c r="Y33" s="66">
        <f>IF((SUM($B32:$AO32)-SUM($C33:X33))&lt;-($C36+Y34),SUM($B32:$AO32)-SUM($C33:X33)-Y34,-($C36+Y34))</f>
        <v>0</v>
      </c>
      <c r="Z33" s="66">
        <f>IF((SUM($B32:$AO32)-SUM($C33:Y33))&lt;-($C36+Z34),SUM($B32:$AO32)-SUM($C33:Y33)-Z34,-($C36+Z34))</f>
        <v>0</v>
      </c>
      <c r="AA33" s="66">
        <f>IF((SUM($B32:$AO32)-SUM($C33:Z33))&lt;-($C36+AA34),SUM($B32:$AO32)-SUM($C33:Z33)-AA34,-($C36+AA34))</f>
        <v>0</v>
      </c>
      <c r="AB33" s="66">
        <f>IF((SUM($B32:$AO32)-SUM($C33:AA33))&lt;-($C36+AB34),SUM($B32:$AO32)-SUM($C33:AA33)-AB34,-($C36+AB34))</f>
        <v>0</v>
      </c>
      <c r="AC33" s="66">
        <f>IF((SUM($B32:$AO32)-SUM($C33:AB33))&lt;-($C36+AC34),SUM($B32:$AO32)-SUM($C33:AB33)-AC34,-($C36+AC34))</f>
        <v>0</v>
      </c>
      <c r="AD33" s="66">
        <f>IF((SUM($B32:$AO32)-SUM($C33:AC33))&lt;-($C36+AD34),SUM($B32:$AO32)-SUM($C33:AC33)-AD34,-($C36+AD34))</f>
        <v>0</v>
      </c>
      <c r="AE33" s="66">
        <f>IF((SUM($B32:$AO32)-SUM($C33:AD33))&lt;-($C36+AE34),SUM($B32:$AO32)-SUM($C33:AD33)-AE34,-($C36+AE34))</f>
        <v>0</v>
      </c>
      <c r="AF33" s="66">
        <f>IF((SUM($B32:$AO32)-SUM($C33:AE33))&lt;-($C36+AF34),SUM($B32:$AO32)-SUM($C33:AE33)-AF34,-($C36+AF34))</f>
        <v>0</v>
      </c>
      <c r="AG33" s="66">
        <f>IF((SUM($B32:$AO32)-SUM($C33:AF33))&lt;-($C36+AG34),SUM($B32:$AO32)-SUM($C33:AF33)-AG34,-($C36+AG34))</f>
        <v>0</v>
      </c>
      <c r="AH33" s="66">
        <f>IF((SUM($B32:$AO32)-SUM($C33:AG33))&lt;-($C36+AH34),SUM($B32:$AO32)-SUM($C33:AG33)-AH34,-($C36+AH34))</f>
        <v>0</v>
      </c>
      <c r="AI33" s="66">
        <f>IF((SUM($B32:$AO32)-SUM($C33:AH33))&lt;-($C36+AI34),SUM($B32:$AO32)-SUM($C33:AH33)-AI34,-($C36+AI34))</f>
        <v>0</v>
      </c>
      <c r="AJ33" s="66">
        <f>IF((SUM($B32:$AO32)-SUM($C33:AI33))&lt;-($C36+AJ34),SUM($B32:$AO32)-SUM($C33:AI33)-AJ34,-($C36+AJ34))</f>
        <v>0</v>
      </c>
      <c r="AK33" s="66">
        <f>IF((SUM($B32:$AO32)-SUM($C33:AJ33))&lt;-($C36+AK34),SUM($B32:$AO32)-SUM($C33:AJ33)-AK34,-($C36+AK34))</f>
        <v>0</v>
      </c>
      <c r="AL33" s="66">
        <f>IF((SUM($B32:$AO32)-SUM($C33:AK33))&lt;-($C36+AL34),SUM($B32:$AO32)-SUM($C33:AK33)-AL34,-($C36+AL34))</f>
        <v>0</v>
      </c>
      <c r="AM33" s="66">
        <f>IF((SUM($B32:$AO32)-SUM($C33:AL33))&lt;-($C36+AM34),SUM($B32:$AO32)-SUM($C33:AL33)-AM34,-($C36+AM34))</f>
        <v>0</v>
      </c>
      <c r="AN33" s="66">
        <f>IF((SUM($B32:$AO32)-SUM($C33:AM33))&lt;-($C36+AN34),SUM($B32:$AO32)-SUM($C33:AM33)-AN34,-($C36+AN34))</f>
        <v>0</v>
      </c>
      <c r="AO33" s="66">
        <f>IF((SUM($B32:$AO32)-SUM($C33:AN33))&lt;-($C36+AO34),SUM($B32:$AO32)-SUM($C33:AN33)-AO34,-($C36+AO34))</f>
        <v>0</v>
      </c>
      <c r="AP33" s="262"/>
    </row>
    <row r="34" spans="1:42" outlineLevel="1" x14ac:dyDescent="0.25">
      <c r="A34" s="272" t="s">
        <v>102</v>
      </c>
      <c r="B34" s="66"/>
      <c r="C34" s="66"/>
      <c r="D34" s="66"/>
      <c r="E34" s="66"/>
      <c r="F34" s="66"/>
      <c r="G34" s="66"/>
      <c r="H34" s="66"/>
      <c r="I34" s="66"/>
      <c r="J34" s="66"/>
      <c r="K34" s="66">
        <f>SUM($B32:$AO32)*$A36</f>
        <v>150</v>
      </c>
      <c r="L34" s="66">
        <f>(SUM($B32:$AO32)-SUM($C33:K33))*$A36</f>
        <v>135.98487332024411</v>
      </c>
      <c r="M34" s="66">
        <f>(SUM($B32:$AO32)-SUM($C33:L33))*$A36</f>
        <v>121.75951974029191</v>
      </c>
      <c r="N34" s="66">
        <f>(SUM($B32:$AO32)-SUM($C33:M33))*$A36</f>
        <v>107.32078585664041</v>
      </c>
      <c r="O34" s="66">
        <f>(SUM($B32:$AO32)-SUM($C33:N33))*$A36</f>
        <v>92.665470964734141</v>
      </c>
      <c r="P34" s="66">
        <f>(SUM($B32:$AO32)-SUM($C33:O33))*$A36</f>
        <v>77.790326349449288</v>
      </c>
      <c r="Q34" s="66">
        <f>(SUM($B32:$AO32)-SUM($C33:P33))*$A36</f>
        <v>62.692054564935148</v>
      </c>
      <c r="R34" s="66">
        <f>(SUM($B32:$AO32)-SUM($C33:Q33))*$A36</f>
        <v>47.367308703653293</v>
      </c>
      <c r="S34" s="66">
        <f>(SUM($B32:$AO32)-SUM($C33:R33))*$A36</f>
        <v>31.812691654452223</v>
      </c>
      <c r="T34" s="66">
        <f>(SUM($B32:$AO32)-SUM($C33:S33))*$A36</f>
        <v>16.024755349513125</v>
      </c>
      <c r="U34" s="66">
        <f>(SUM($B32:$AO32)-SUM($C33:T33))*$A36</f>
        <v>-5.4569682106375692E-14</v>
      </c>
      <c r="V34" s="66">
        <f>(SUM($B32:$AO32)-SUM($C33:U33))*$A36</f>
        <v>0</v>
      </c>
      <c r="W34" s="66">
        <f>(SUM($B32:$AO32)-SUM($C33:V33))*$A36</f>
        <v>0</v>
      </c>
      <c r="X34" s="66">
        <f>(SUM($B32:$AO32)-SUM($C33:W33))*$A36</f>
        <v>0</v>
      </c>
      <c r="Y34" s="66">
        <f>(SUM($B32:$AO32)-SUM($C33:X33))*$A36</f>
        <v>0</v>
      </c>
      <c r="Z34" s="66">
        <f>(SUM($B32:$AO32)-SUM($C33:Y33))*$A36</f>
        <v>0</v>
      </c>
      <c r="AA34" s="66">
        <f>(SUM($B32:$AO32)-SUM($C33:Z33))*$A36</f>
        <v>0</v>
      </c>
      <c r="AB34" s="66">
        <f>(SUM($B32:$AO32)-SUM($C33:AA33))*$A36</f>
        <v>0</v>
      </c>
      <c r="AC34" s="66">
        <f>(SUM($B32:$AO32)-SUM($C33:AB33))*$A36</f>
        <v>0</v>
      </c>
      <c r="AD34" s="66">
        <f>(SUM($B32:$AO32)-SUM($C33:AC33))*$A36</f>
        <v>0</v>
      </c>
      <c r="AE34" s="66">
        <f>(SUM($B32:$AO32)-SUM($C33:AD33))*$A36</f>
        <v>0</v>
      </c>
      <c r="AF34" s="66">
        <f>(SUM($B32:$AO32)-SUM($C33:AE33))*$A36</f>
        <v>0</v>
      </c>
      <c r="AG34" s="66">
        <f>(SUM($B32:$AO32)-SUM($C33:AF33))*$A36</f>
        <v>0</v>
      </c>
      <c r="AH34" s="66">
        <f>(SUM($B32:$AO32)-SUM($C33:AG33))*$A36</f>
        <v>0</v>
      </c>
      <c r="AI34" s="66">
        <f>(SUM($B32:$AO32)-SUM($C33:AH33))*$A36</f>
        <v>0</v>
      </c>
      <c r="AJ34" s="66">
        <f>(SUM($B32:$AO32)-SUM($C33:AI33))*$A36</f>
        <v>0</v>
      </c>
      <c r="AK34" s="66">
        <f>(SUM($B32:$AO32)-SUM($C33:AJ33))*$A36</f>
        <v>0</v>
      </c>
      <c r="AL34" s="66">
        <f>(SUM($B32:$AO32)-SUM($C33:AK33))*$A36</f>
        <v>0</v>
      </c>
      <c r="AM34" s="66">
        <f>(SUM($B32:$AO32)-SUM($C33:AL33))*$A36</f>
        <v>0</v>
      </c>
      <c r="AN34" s="66">
        <f>(SUM($B32:$AO32)-SUM($C33:AM33))*$A36</f>
        <v>0</v>
      </c>
      <c r="AO34" s="66">
        <f>(SUM($B32:$AO32)-SUM($C33:AN33))*$A36</f>
        <v>0</v>
      </c>
      <c r="AP34" s="262"/>
    </row>
    <row r="35" spans="1:42" outlineLevel="1" x14ac:dyDescent="0.25">
      <c r="A35" s="259" t="s">
        <v>103</v>
      </c>
      <c r="B35" s="261">
        <f>B33+B34</f>
        <v>0</v>
      </c>
      <c r="C35" s="261">
        <f t="shared" ref="C35:AO35" si="7">C33+C34</f>
        <v>0</v>
      </c>
      <c r="D35" s="261">
        <f t="shared" si="7"/>
        <v>0</v>
      </c>
      <c r="E35" s="261">
        <f t="shared" si="7"/>
        <v>0</v>
      </c>
      <c r="F35" s="261">
        <f t="shared" si="7"/>
        <v>0</v>
      </c>
      <c r="G35" s="261">
        <f t="shared" si="7"/>
        <v>0</v>
      </c>
      <c r="H35" s="261">
        <f t="shared" si="7"/>
        <v>0</v>
      </c>
      <c r="I35" s="261">
        <f t="shared" si="7"/>
        <v>0</v>
      </c>
      <c r="J35" s="261">
        <f t="shared" si="7"/>
        <v>0</v>
      </c>
      <c r="K35" s="261">
        <f t="shared" si="7"/>
        <v>1084.3417786503917</v>
      </c>
      <c r="L35" s="261">
        <f t="shared" si="7"/>
        <v>1084.3417786503917</v>
      </c>
      <c r="M35" s="261">
        <f t="shared" si="7"/>
        <v>1084.3417786503917</v>
      </c>
      <c r="N35" s="261">
        <f t="shared" si="7"/>
        <v>1084.3417786503917</v>
      </c>
      <c r="O35" s="261">
        <f t="shared" si="7"/>
        <v>1084.3417786503917</v>
      </c>
      <c r="P35" s="261">
        <f t="shared" si="7"/>
        <v>1084.3417786503917</v>
      </c>
      <c r="Q35" s="261">
        <f t="shared" si="7"/>
        <v>1084.3417786503917</v>
      </c>
      <c r="R35" s="261">
        <f t="shared" si="7"/>
        <v>1084.3417786503915</v>
      </c>
      <c r="S35" s="261">
        <f t="shared" si="7"/>
        <v>1084.3417786503917</v>
      </c>
      <c r="T35" s="261">
        <f t="shared" si="7"/>
        <v>1084.3417786503917</v>
      </c>
      <c r="U35" s="261">
        <f t="shared" si="7"/>
        <v>-3.637978807091713E-12</v>
      </c>
      <c r="V35" s="261">
        <f t="shared" si="7"/>
        <v>0</v>
      </c>
      <c r="W35" s="261">
        <f t="shared" si="7"/>
        <v>0</v>
      </c>
      <c r="X35" s="261">
        <f t="shared" si="7"/>
        <v>0</v>
      </c>
      <c r="Y35" s="261">
        <f t="shared" si="7"/>
        <v>0</v>
      </c>
      <c r="Z35" s="261">
        <f t="shared" si="7"/>
        <v>0</v>
      </c>
      <c r="AA35" s="261">
        <f t="shared" si="7"/>
        <v>0</v>
      </c>
      <c r="AB35" s="261">
        <f t="shared" si="7"/>
        <v>0</v>
      </c>
      <c r="AC35" s="261">
        <f t="shared" si="7"/>
        <v>0</v>
      </c>
      <c r="AD35" s="261">
        <f t="shared" si="7"/>
        <v>0</v>
      </c>
      <c r="AE35" s="261">
        <f t="shared" si="7"/>
        <v>0</v>
      </c>
      <c r="AF35" s="261">
        <f t="shared" si="7"/>
        <v>0</v>
      </c>
      <c r="AG35" s="261">
        <f t="shared" si="7"/>
        <v>0</v>
      </c>
      <c r="AH35" s="261">
        <f t="shared" si="7"/>
        <v>0</v>
      </c>
      <c r="AI35" s="261">
        <f t="shared" si="7"/>
        <v>0</v>
      </c>
      <c r="AJ35" s="261">
        <f t="shared" si="7"/>
        <v>0</v>
      </c>
      <c r="AK35" s="261">
        <f t="shared" si="7"/>
        <v>0</v>
      </c>
      <c r="AL35" s="261">
        <f t="shared" si="7"/>
        <v>0</v>
      </c>
      <c r="AM35" s="261">
        <f t="shared" si="7"/>
        <v>0</v>
      </c>
      <c r="AN35" s="261">
        <f t="shared" si="7"/>
        <v>0</v>
      </c>
      <c r="AO35" s="261">
        <f t="shared" si="7"/>
        <v>0</v>
      </c>
      <c r="AP35" s="262"/>
    </row>
    <row r="36" spans="1:42" x14ac:dyDescent="0.25">
      <c r="A36" s="240">
        <v>1.4999999999999999E-2</v>
      </c>
      <c r="B36" s="68">
        <v>10</v>
      </c>
      <c r="C36" s="267">
        <f>IF(B36="",0,PMT(A36,B36,SUM($B32:$AO32)))</f>
        <v>-1084.3417786503917</v>
      </c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2"/>
    </row>
    <row r="37" spans="1:42" outlineLevel="1" x14ac:dyDescent="0.25">
      <c r="A37" s="272" t="s">
        <v>100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262"/>
    </row>
    <row r="38" spans="1:42" outlineLevel="1" x14ac:dyDescent="0.25">
      <c r="A38" s="272" t="s">
        <v>101</v>
      </c>
      <c r="B38" s="66"/>
      <c r="C38" s="66">
        <f>-($C41+C39)</f>
        <v>0</v>
      </c>
      <c r="D38" s="66">
        <f>IF((SUM($B37:$AO37)-SUM($C38:C38))&lt;-($C41+D39),SUM($B37:$AO37)-SUM($C38:C38)-D39,-($C41+D39))</f>
        <v>0</v>
      </c>
      <c r="E38" s="66">
        <f>IF((SUM($B37:$AO37)-SUM($C38:D38))&lt;-($C41+E39),SUM($B37:$AO37)-SUM($C38:D38)-E39,-($C41+E39))</f>
        <v>0</v>
      </c>
      <c r="F38" s="66">
        <f>IF((SUM($B37:$AO37)-SUM($C38:E38))&lt;-($C41+F39),SUM($B37:$AO37)-SUM($C38:E38)-F39,-($C41+F39))</f>
        <v>0</v>
      </c>
      <c r="G38" s="66">
        <f>IF((SUM($B37:$AO37)-SUM($C38:F38))&lt;-($C41+G39),SUM($B37:$AO37)-SUM($C38:F38)-G39,-($C41+G39))</f>
        <v>0</v>
      </c>
      <c r="H38" s="66">
        <f>IF((SUM($B37:$AO37)-SUM($C38:G38))&lt;-($C41+H39),SUM($B37:$AO37)-SUM($C38:G38)-H39,-($C41+H39))</f>
        <v>0</v>
      </c>
      <c r="I38" s="66">
        <f>IF((SUM($B37:$AO37)-SUM($C38:H38))&lt;-($C41+I39),SUM($B37:$AO37)-SUM($C38:H38)-I39,-($C41+I39))</f>
        <v>0</v>
      </c>
      <c r="J38" s="66">
        <f>IF((SUM($B37:$AO37)-SUM($C38:I38))&lt;-($C41+J39),SUM($B37:$AO37)-SUM($C38:I38)-J39,-($C41+J39))</f>
        <v>0</v>
      </c>
      <c r="K38" s="66">
        <f>IF((SUM($B37:$AO37)-SUM($C38:J38))&lt;-($C41+K39),SUM($B37:$AO37)-SUM($C38:J38)-K39,-($C41+K39))</f>
        <v>0</v>
      </c>
      <c r="L38" s="66">
        <f>IF((SUM($B37:$AO37)-SUM($C38:K38))&lt;-($C41+L39),SUM($B37:$AO37)-SUM($C38:K38)-L39,-($C41+L39))</f>
        <v>0</v>
      </c>
      <c r="M38" s="66">
        <f>IF((SUM($B37:$AO37)-SUM($C38:L38))&lt;-($C41+M39),SUM($B37:$AO37)-SUM($C38:L38)-M39,-($C41+M39))</f>
        <v>0</v>
      </c>
      <c r="N38" s="66">
        <f>IF((SUM($B37:$AO37)-SUM($C38:M38))&lt;-($C41+N39),SUM($B37:$AO37)-SUM($C38:M38)-N39,-($C41+N39))</f>
        <v>0</v>
      </c>
      <c r="O38" s="66">
        <f>IF((SUM($B37:$AO37)-SUM($C38:N38))&lt;-($C41+O39),SUM($B37:$AO37)-SUM($C38:N38)-O39,-($C41+O39))</f>
        <v>0</v>
      </c>
      <c r="P38" s="66">
        <f>IF((SUM($B37:$AO37)-SUM($C38:O38))&lt;-($C41+P39),SUM($B37:$AO37)-SUM($C38:O38)-P39,-($C41+P39))</f>
        <v>0</v>
      </c>
      <c r="Q38" s="66">
        <f>IF((SUM($B37:$AO37)-SUM($C38:P38))&lt;-($C41+Q39),SUM($B37:$AO37)-SUM($C38:P38)-Q39,-($C41+Q39))</f>
        <v>0</v>
      </c>
      <c r="R38" s="66">
        <f>IF((SUM($B37:$AO37)-SUM($C38:Q38))&lt;-($C41+R39),SUM($B37:$AO37)-SUM($C38:Q38)-R39,-($C41+R39))</f>
        <v>0</v>
      </c>
      <c r="S38" s="66">
        <f>IF((SUM($B37:$AO37)-SUM($C38:R38))&lt;-($C41+S39),SUM($B37:$AO37)-SUM($C38:R38)-S39,-($C41+S39))</f>
        <v>0</v>
      </c>
      <c r="T38" s="66">
        <f>IF((SUM($B37:$AO37)-SUM($C38:S38))&lt;-($C41+T39),SUM($B37:$AO37)-SUM($C38:S38)-T39,-($C41+T39))</f>
        <v>0</v>
      </c>
      <c r="U38" s="66">
        <f>IF((SUM($B37:$AO37)-SUM($C38:T38))&lt;-($C41+U39),SUM($B37:$AO37)-SUM($C38:T38)-U39,-($C41+U39))</f>
        <v>0</v>
      </c>
      <c r="V38" s="66">
        <f>IF((SUM($B37:$AO37)-SUM($C38:U38))&lt;-($C41+V39),SUM($B37:$AO37)-SUM($C38:U38)-V39,-($C41+V39))</f>
        <v>0</v>
      </c>
      <c r="W38" s="66">
        <f>IF((SUM($B37:$AO37)-SUM($C38:V38))&lt;-($C41+W39),SUM($B37:$AO37)-SUM($C38:V38)-W39,-($C41+W39))</f>
        <v>0</v>
      </c>
      <c r="X38" s="66">
        <f>IF((SUM($B37:$AO37)-SUM($C38:W38))&lt;-($C41+X39),SUM($B37:$AO37)-SUM($C38:W38)-X39,-($C41+X39))</f>
        <v>0</v>
      </c>
      <c r="Y38" s="66">
        <f>IF((SUM($B37:$AO37)-SUM($C38:X38))&lt;-($C41+Y39),SUM($B37:$AO37)-SUM($C38:X38)-Y39,-($C41+Y39))</f>
        <v>0</v>
      </c>
      <c r="Z38" s="66">
        <f>IF((SUM($B37:$AO37)-SUM($C38:Y38))&lt;-($C41+Z39),SUM($B37:$AO37)-SUM($C38:Y38)-Z39,-($C41+Z39))</f>
        <v>0</v>
      </c>
      <c r="AA38" s="66">
        <f>IF((SUM($B37:$AO37)-SUM($C38:Z38))&lt;-($C41+AA39),SUM($B37:$AO37)-SUM($C38:Z38)-AA39,-($C41+AA39))</f>
        <v>0</v>
      </c>
      <c r="AB38" s="66">
        <f>IF((SUM($B37:$AO37)-SUM($C38:AA38))&lt;-($C41+AB39),SUM($B37:$AO37)-SUM($C38:AA38)-AB39,-($C41+AB39))</f>
        <v>0</v>
      </c>
      <c r="AC38" s="66">
        <f>IF((SUM($B37:$AO37)-SUM($C38:AB38))&lt;-($C41+AC39),SUM($B37:$AO37)-SUM($C38:AB38)-AC39,-($C41+AC39))</f>
        <v>0</v>
      </c>
      <c r="AD38" s="66">
        <f>IF((SUM($B37:$AO37)-SUM($C38:AC38))&lt;-($C41+AD39),SUM($B37:$AO37)-SUM($C38:AC38)-AD39,-($C41+AD39))</f>
        <v>0</v>
      </c>
      <c r="AE38" s="66">
        <f>IF((SUM($B37:$AO37)-SUM($C38:AD38))&lt;-($C41+AE39),SUM($B37:$AO37)-SUM($C38:AD38)-AE39,-($C41+AE39))</f>
        <v>0</v>
      </c>
      <c r="AF38" s="66">
        <f>IF((SUM($B37:$AO37)-SUM($C38:AE38))&lt;-($C41+AF39),SUM($B37:$AO37)-SUM($C38:AE38)-AF39,-($C41+AF39))</f>
        <v>0</v>
      </c>
      <c r="AG38" s="66">
        <f>IF((SUM($B37:$AO37)-SUM($C38:AF38))&lt;-($C41+AG39),SUM($B37:$AO37)-SUM($C38:AF38)-AG39,-($C41+AG39))</f>
        <v>0</v>
      </c>
      <c r="AH38" s="66">
        <f>IF((SUM($B37:$AO37)-SUM($C38:AG38))&lt;-($C41+AH39),SUM($B37:$AO37)-SUM($C38:AG38)-AH39,-($C41+AH39))</f>
        <v>0</v>
      </c>
      <c r="AI38" s="66">
        <f>IF((SUM($B37:$AO37)-SUM($C38:AH38))&lt;-($C41+AI39),SUM($B37:$AO37)-SUM($C38:AH38)-AI39,-($C41+AI39))</f>
        <v>0</v>
      </c>
      <c r="AJ38" s="66">
        <f>IF((SUM($B37:$AO37)-SUM($C38:AI38))&lt;-($C41+AJ39),SUM($B37:$AO37)-SUM($C38:AI38)-AJ39,-($C41+AJ39))</f>
        <v>0</v>
      </c>
      <c r="AK38" s="66">
        <f>IF((SUM($B37:$AO37)-SUM($C38:AJ38))&lt;-($C41+AK39),SUM($B37:$AO37)-SUM($C38:AJ38)-AK39,-($C41+AK39))</f>
        <v>0</v>
      </c>
      <c r="AL38" s="66">
        <f>IF((SUM($B37:$AO37)-SUM($C38:AK38))&lt;-($C41+AL39),SUM($B37:$AO37)-SUM($C38:AK38)-AL39,-($C41+AL39))</f>
        <v>0</v>
      </c>
      <c r="AM38" s="66">
        <f>IF((SUM($B37:$AO37)-SUM($C38:AL38))&lt;-($C41+AM39),SUM($B37:$AO37)-SUM($C38:AL38)-AM39,-($C41+AM39))</f>
        <v>0</v>
      </c>
      <c r="AN38" s="66">
        <f>IF((SUM($B37:$AO37)-SUM($C38:AM38))&lt;-($C41+AN39),SUM($B37:$AO37)-SUM($C38:AM38)-AN39,-($C41+AN39))</f>
        <v>0</v>
      </c>
      <c r="AO38" s="66">
        <f>IF((SUM($B37:$AO37)-SUM($C38:AN38))&lt;-($C41+AO39),SUM($B37:$AO37)-SUM($C38:AN38)-AO39,-($C41+AO39))</f>
        <v>0</v>
      </c>
      <c r="AP38" s="262"/>
    </row>
    <row r="39" spans="1:42" outlineLevel="1" x14ac:dyDescent="0.25">
      <c r="A39" s="272" t="s">
        <v>102</v>
      </c>
      <c r="B39" s="66"/>
      <c r="C39" s="66">
        <f>SUM($B37:$AO37)*$A41</f>
        <v>0</v>
      </c>
      <c r="D39" s="66">
        <f>(SUM($B37:$AO37)-SUM($C38:C38))*$A41</f>
        <v>0</v>
      </c>
      <c r="E39" s="66">
        <f>(SUM($B37:$AO37)-SUM($C38:D38))*$A41</f>
        <v>0</v>
      </c>
      <c r="F39" s="66">
        <f>(SUM($B37:$AO37)-SUM($C38:E38))*$A41</f>
        <v>0</v>
      </c>
      <c r="G39" s="66">
        <f>(SUM($B37:$AO37)-SUM($C38:F38))*$A41</f>
        <v>0</v>
      </c>
      <c r="H39" s="66">
        <f>(SUM($B37:$AO37)-SUM($C38:G38))*$A41</f>
        <v>0</v>
      </c>
      <c r="I39" s="66">
        <f>(SUM($B37:$AO37)-SUM($C38:H38))*$A41</f>
        <v>0</v>
      </c>
      <c r="J39" s="66">
        <f>(SUM($B37:$AO37)-SUM($C38:I38))*$A41</f>
        <v>0</v>
      </c>
      <c r="K39" s="66">
        <f>(SUM($B37:$AO37)-SUM($C38:J38))*$A41</f>
        <v>0</v>
      </c>
      <c r="L39" s="66">
        <f>(SUM($B37:$AO37)-SUM($C38:K38))*$A41</f>
        <v>0</v>
      </c>
      <c r="M39" s="66">
        <f>(SUM($B37:$AO37)-SUM($C38:L38))*$A41</f>
        <v>0</v>
      </c>
      <c r="N39" s="66">
        <f>(SUM($B37:$AO37)-SUM($C38:M38))*$A41</f>
        <v>0</v>
      </c>
      <c r="O39" s="66">
        <f>(SUM($B37:$AO37)-SUM($C38:N38))*$A41</f>
        <v>0</v>
      </c>
      <c r="P39" s="66">
        <f>(SUM($B37:$AO37)-SUM($C38:O38))*$A41</f>
        <v>0</v>
      </c>
      <c r="Q39" s="66">
        <f>(SUM($B37:$AO37)-SUM($C38:P38))*$A41</f>
        <v>0</v>
      </c>
      <c r="R39" s="66">
        <f>(SUM($B37:$AO37)-SUM($C38:Q38))*$A41</f>
        <v>0</v>
      </c>
      <c r="S39" s="66">
        <f>(SUM($B37:$AO37)-SUM($C38:R38))*$A41</f>
        <v>0</v>
      </c>
      <c r="T39" s="66">
        <f>(SUM($B37:$AO37)-SUM($C38:S38))*$A41</f>
        <v>0</v>
      </c>
      <c r="U39" s="66">
        <f>(SUM($B37:$AO37)-SUM($C38:T38))*$A41</f>
        <v>0</v>
      </c>
      <c r="V39" s="66">
        <f>(SUM($B37:$AO37)-SUM($C38:U38))*$A41</f>
        <v>0</v>
      </c>
      <c r="W39" s="66">
        <f>(SUM($B37:$AO37)-SUM($C38:V38))*$A41</f>
        <v>0</v>
      </c>
      <c r="X39" s="66">
        <f>(SUM($B37:$AO37)-SUM($C38:W38))*$A41</f>
        <v>0</v>
      </c>
      <c r="Y39" s="66">
        <f>(SUM($B37:$AO37)-SUM($C38:X38))*$A41</f>
        <v>0</v>
      </c>
      <c r="Z39" s="66">
        <f>(SUM($B37:$AO37)-SUM($C38:Y38))*$A41</f>
        <v>0</v>
      </c>
      <c r="AA39" s="66">
        <f>(SUM($B37:$AO37)-SUM($C38:Z38))*$A41</f>
        <v>0</v>
      </c>
      <c r="AB39" s="66">
        <f>(SUM($B37:$AO37)-SUM($C38:AA38))*$A41</f>
        <v>0</v>
      </c>
      <c r="AC39" s="66">
        <f>(SUM($B37:$AO37)-SUM($C38:AB38))*$A41</f>
        <v>0</v>
      </c>
      <c r="AD39" s="66">
        <f>(SUM($B37:$AO37)-SUM($C38:AC38))*$A41</f>
        <v>0</v>
      </c>
      <c r="AE39" s="66">
        <f>(SUM($B37:$AO37)-SUM($C38:AD38))*$A41</f>
        <v>0</v>
      </c>
      <c r="AF39" s="66">
        <f>(SUM($B37:$AO37)-SUM($C38:AE38))*$A41</f>
        <v>0</v>
      </c>
      <c r="AG39" s="66">
        <f>(SUM($B37:$AO37)-SUM($C38:AF38))*$A41</f>
        <v>0</v>
      </c>
      <c r="AH39" s="66">
        <f>(SUM($B37:$AO37)-SUM($C38:AG38))*$A41</f>
        <v>0</v>
      </c>
      <c r="AI39" s="66">
        <f>(SUM($B37:$AO37)-SUM($C38:AH38))*$A41</f>
        <v>0</v>
      </c>
      <c r="AJ39" s="66">
        <f>(SUM($B37:$AO37)-SUM($C38:AI38))*$A41</f>
        <v>0</v>
      </c>
      <c r="AK39" s="66">
        <f>(SUM($B37:$AO37)-SUM($C38:AJ38))*$A41</f>
        <v>0</v>
      </c>
      <c r="AL39" s="66">
        <f>(SUM($B37:$AO37)-SUM($C38:AK38))*$A41</f>
        <v>0</v>
      </c>
      <c r="AM39" s="66">
        <f>(SUM($B37:$AO37)-SUM($C38:AL38))*$A41</f>
        <v>0</v>
      </c>
      <c r="AN39" s="66">
        <f>(SUM($B37:$AO37)-SUM($C38:AM38))*$A41</f>
        <v>0</v>
      </c>
      <c r="AO39" s="66">
        <f>(SUM($B37:$AO37)-SUM($C38:AN38))*$A41</f>
        <v>0</v>
      </c>
      <c r="AP39" s="262"/>
    </row>
    <row r="40" spans="1:42" outlineLevel="1" x14ac:dyDescent="0.25">
      <c r="A40" s="259" t="s">
        <v>103</v>
      </c>
      <c r="B40" s="261">
        <f>B38+B39</f>
        <v>0</v>
      </c>
      <c r="C40" s="261">
        <f t="shared" ref="C40:AO40" si="8">C38+C39</f>
        <v>0</v>
      </c>
      <c r="D40" s="261">
        <f t="shared" si="8"/>
        <v>0</v>
      </c>
      <c r="E40" s="261">
        <f t="shared" si="8"/>
        <v>0</v>
      </c>
      <c r="F40" s="261">
        <f t="shared" si="8"/>
        <v>0</v>
      </c>
      <c r="G40" s="261">
        <f t="shared" si="8"/>
        <v>0</v>
      </c>
      <c r="H40" s="261">
        <f t="shared" si="8"/>
        <v>0</v>
      </c>
      <c r="I40" s="261">
        <f t="shared" si="8"/>
        <v>0</v>
      </c>
      <c r="J40" s="261">
        <f t="shared" si="8"/>
        <v>0</v>
      </c>
      <c r="K40" s="261">
        <f t="shared" si="8"/>
        <v>0</v>
      </c>
      <c r="L40" s="261">
        <f t="shared" si="8"/>
        <v>0</v>
      </c>
      <c r="M40" s="261">
        <f t="shared" si="8"/>
        <v>0</v>
      </c>
      <c r="N40" s="261">
        <f t="shared" si="8"/>
        <v>0</v>
      </c>
      <c r="O40" s="261">
        <f t="shared" si="8"/>
        <v>0</v>
      </c>
      <c r="P40" s="261">
        <f t="shared" si="8"/>
        <v>0</v>
      </c>
      <c r="Q40" s="261">
        <f t="shared" si="8"/>
        <v>0</v>
      </c>
      <c r="R40" s="261">
        <f t="shared" si="8"/>
        <v>0</v>
      </c>
      <c r="S40" s="261">
        <f t="shared" si="8"/>
        <v>0</v>
      </c>
      <c r="T40" s="261">
        <f t="shared" si="8"/>
        <v>0</v>
      </c>
      <c r="U40" s="261">
        <f t="shared" si="8"/>
        <v>0</v>
      </c>
      <c r="V40" s="261">
        <f t="shared" si="8"/>
        <v>0</v>
      </c>
      <c r="W40" s="261">
        <f t="shared" si="8"/>
        <v>0</v>
      </c>
      <c r="X40" s="261">
        <f t="shared" si="8"/>
        <v>0</v>
      </c>
      <c r="Y40" s="261">
        <f t="shared" si="8"/>
        <v>0</v>
      </c>
      <c r="Z40" s="261">
        <f t="shared" si="8"/>
        <v>0</v>
      </c>
      <c r="AA40" s="261">
        <f t="shared" si="8"/>
        <v>0</v>
      </c>
      <c r="AB40" s="261">
        <f t="shared" si="8"/>
        <v>0</v>
      </c>
      <c r="AC40" s="261">
        <f t="shared" si="8"/>
        <v>0</v>
      </c>
      <c r="AD40" s="261">
        <f t="shared" si="8"/>
        <v>0</v>
      </c>
      <c r="AE40" s="261">
        <f t="shared" si="8"/>
        <v>0</v>
      </c>
      <c r="AF40" s="261">
        <f t="shared" si="8"/>
        <v>0</v>
      </c>
      <c r="AG40" s="261">
        <f t="shared" si="8"/>
        <v>0</v>
      </c>
      <c r="AH40" s="261">
        <f t="shared" si="8"/>
        <v>0</v>
      </c>
      <c r="AI40" s="261">
        <f t="shared" si="8"/>
        <v>0</v>
      </c>
      <c r="AJ40" s="261">
        <f t="shared" si="8"/>
        <v>0</v>
      </c>
      <c r="AK40" s="261">
        <f t="shared" si="8"/>
        <v>0</v>
      </c>
      <c r="AL40" s="261">
        <f t="shared" si="8"/>
        <v>0</v>
      </c>
      <c r="AM40" s="261">
        <f t="shared" si="8"/>
        <v>0</v>
      </c>
      <c r="AN40" s="261">
        <f t="shared" si="8"/>
        <v>0</v>
      </c>
      <c r="AO40" s="261">
        <f t="shared" si="8"/>
        <v>0</v>
      </c>
      <c r="AP40" s="262"/>
    </row>
    <row r="41" spans="1:42" x14ac:dyDescent="0.25">
      <c r="A41" s="79"/>
      <c r="B41" s="68"/>
      <c r="C41" s="267">
        <f>IF(B41="",0,PMT(A41,B41,B37))</f>
        <v>0</v>
      </c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2"/>
    </row>
    <row r="42" spans="1:42" outlineLevel="1" x14ac:dyDescent="0.25">
      <c r="A42" s="272" t="s">
        <v>100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262"/>
    </row>
    <row r="43" spans="1:42" outlineLevel="1" x14ac:dyDescent="0.25">
      <c r="A43" s="272" t="s">
        <v>101</v>
      </c>
      <c r="B43" s="66"/>
      <c r="C43" s="66">
        <f>-($C46+C44)</f>
        <v>0</v>
      </c>
      <c r="D43" s="66">
        <f>IF((SUM($B42:$AO42)-SUM($C43:C43))&lt;-($C46+D44),SUM($B42:$AO42)-SUM($C43:C43)-D44,-($C46+D44))</f>
        <v>0</v>
      </c>
      <c r="E43" s="66">
        <f>IF((SUM($B42:$AO42)-SUM($C43:D43))&lt;-($C46+E44),SUM($B42:$AO42)-SUM($C43:D43)-E44,-($C46+E44))</f>
        <v>0</v>
      </c>
      <c r="F43" s="66">
        <f>IF((SUM($B42:$AO42)-SUM($C43:E43))&lt;-($C46+F44),SUM($B42:$AO42)-SUM($C43:E43)-F44,-($C46+F44))</f>
        <v>0</v>
      </c>
      <c r="G43" s="66">
        <f>IF((SUM($B42:$AO42)-SUM($C43:F43))&lt;-($C46+G44),SUM($B42:$AO42)-SUM($C43:F43)-G44,-($C46+G44))</f>
        <v>0</v>
      </c>
      <c r="H43" s="66">
        <f>IF((SUM($B42:$AO42)-SUM($C43:G43))&lt;-($C46+H44),SUM($B42:$AO42)-SUM($C43:G43)-H44,-($C46+H44))</f>
        <v>0</v>
      </c>
      <c r="I43" s="66">
        <f>IF((SUM($B42:$AO42)-SUM($C43:H43))&lt;-($C46+I44),SUM($B42:$AO42)-SUM($C43:H43)-I44,-($C46+I44))</f>
        <v>0</v>
      </c>
      <c r="J43" s="66">
        <f>IF((SUM($B42:$AO42)-SUM($C43:I43))&lt;-($C46+J44),SUM($B42:$AO42)-SUM($C43:I43)-J44,-($C46+J44))</f>
        <v>0</v>
      </c>
      <c r="K43" s="66">
        <f>IF((SUM($B42:$AO42)-SUM($C43:J43))&lt;-($C46+K44),SUM($B42:$AO42)-SUM($C43:J43)-K44,-($C46+K44))</f>
        <v>0</v>
      </c>
      <c r="L43" s="66">
        <f>IF((SUM($B42:$AO42)-SUM($C43:K43))&lt;-($C46+L44),SUM($B42:$AO42)-SUM($C43:K43)-L44,-($C46+L44))</f>
        <v>0</v>
      </c>
      <c r="M43" s="66">
        <f>IF((SUM($B42:$AO42)-SUM($C43:L43))&lt;-($C46+M44),SUM($B42:$AO42)-SUM($C43:L43)-M44,-($C46+M44))</f>
        <v>0</v>
      </c>
      <c r="N43" s="66">
        <f>IF((SUM($B42:$AO42)-SUM($C43:M43))&lt;-($C46+N44),SUM($B42:$AO42)-SUM($C43:M43)-N44,-($C46+N44))</f>
        <v>0</v>
      </c>
      <c r="O43" s="66">
        <f>IF((SUM($B42:$AO42)-SUM($C43:N43))&lt;-($C46+O44),SUM($B42:$AO42)-SUM($C43:N43)-O44,-($C46+O44))</f>
        <v>0</v>
      </c>
      <c r="P43" s="66">
        <f>IF((SUM($B42:$AO42)-SUM($C43:O43))&lt;-($C46+P44),SUM($B42:$AO42)-SUM($C43:O43)-P44,-($C46+P44))</f>
        <v>0</v>
      </c>
      <c r="Q43" s="66">
        <f>IF((SUM($B42:$AO42)-SUM($C43:P43))&lt;-($C46+Q44),SUM($B42:$AO42)-SUM($C43:P43)-Q44,-($C46+Q44))</f>
        <v>0</v>
      </c>
      <c r="R43" s="66">
        <f>IF((SUM($B42:$AO42)-SUM($C43:Q43))&lt;-($C46+R44),SUM($B42:$AO42)-SUM($C43:Q43)-R44,-($C46+R44))</f>
        <v>0</v>
      </c>
      <c r="S43" s="66">
        <f>IF((SUM($B42:$AO42)-SUM($C43:R43))&lt;-($C46+S44),SUM($B42:$AO42)-SUM($C43:R43)-S44,-($C46+S44))</f>
        <v>0</v>
      </c>
      <c r="T43" s="66">
        <f>IF((SUM($B42:$AO42)-SUM($C43:S43))&lt;-($C46+T44),SUM($B42:$AO42)-SUM($C43:S43)-T44,-($C46+T44))</f>
        <v>0</v>
      </c>
      <c r="U43" s="66">
        <f>IF((SUM($B42:$AO42)-SUM($C43:T43))&lt;-($C46+U44),SUM($B42:$AO42)-SUM($C43:T43)-U44,-($C46+U44))</f>
        <v>0</v>
      </c>
      <c r="V43" s="66">
        <f>IF((SUM($B42:$AO42)-SUM($C43:U43))&lt;-($C46+V44),SUM($B42:$AO42)-SUM($C43:U43)-V44,-($C46+V44))</f>
        <v>0</v>
      </c>
      <c r="W43" s="66">
        <f>IF((SUM($B42:$AO42)-SUM($C43:V43))&lt;-($C46+W44),SUM($B42:$AO42)-SUM($C43:V43)-W44,-($C46+W44))</f>
        <v>0</v>
      </c>
      <c r="X43" s="66">
        <f>IF((SUM($B42:$AO42)-SUM($C43:W43))&lt;-($C46+X44),SUM($B42:$AO42)-SUM($C43:W43)-X44,-($C46+X44))</f>
        <v>0</v>
      </c>
      <c r="Y43" s="66">
        <f>IF((SUM($B42:$AO42)-SUM($C43:X43))&lt;-($C46+Y44),SUM($B42:$AO42)-SUM($C43:X43)-Y44,-($C46+Y44))</f>
        <v>0</v>
      </c>
      <c r="Z43" s="66">
        <f>IF((SUM($B42:$AO42)-SUM($C43:Y43))&lt;-($C46+Z44),SUM($B42:$AO42)-SUM($C43:Y43)-Z44,-($C46+Z44))</f>
        <v>0</v>
      </c>
      <c r="AA43" s="66">
        <f>IF((SUM($B42:$AO42)-SUM($C43:Z43))&lt;-($C46+AA44),SUM($B42:$AO42)-SUM($C43:Z43)-AA44,-($C46+AA44))</f>
        <v>0</v>
      </c>
      <c r="AB43" s="66">
        <f>IF((SUM($B42:$AO42)-SUM($C43:AA43))&lt;-($C46+AB44),SUM($B42:$AO42)-SUM($C43:AA43)-AB44,-($C46+AB44))</f>
        <v>0</v>
      </c>
      <c r="AC43" s="66">
        <f>IF((SUM($B42:$AO42)-SUM($C43:AB43))&lt;-($C46+AC44),SUM($B42:$AO42)-SUM($C43:AB43)-AC44,-($C46+AC44))</f>
        <v>0</v>
      </c>
      <c r="AD43" s="66">
        <f>IF((SUM($B42:$AO42)-SUM($C43:AC43))&lt;-($C46+AD44),SUM($B42:$AO42)-SUM($C43:AC43)-AD44,-($C46+AD44))</f>
        <v>0</v>
      </c>
      <c r="AE43" s="66">
        <f>IF((SUM($B42:$AO42)-SUM($C43:AD43))&lt;-($C46+AE44),SUM($B42:$AO42)-SUM($C43:AD43)-AE44,-($C46+AE44))</f>
        <v>0</v>
      </c>
      <c r="AF43" s="66">
        <f>IF((SUM($B42:$AO42)-SUM($C43:AE43))&lt;-($C46+AF44),SUM($B42:$AO42)-SUM($C43:AE43)-AF44,-($C46+AF44))</f>
        <v>0</v>
      </c>
      <c r="AG43" s="66">
        <f>IF((SUM($B42:$AO42)-SUM($C43:AF43))&lt;-($C46+AG44),SUM($B42:$AO42)-SUM($C43:AF43)-AG44,-($C46+AG44))</f>
        <v>0</v>
      </c>
      <c r="AH43" s="66">
        <f>IF((SUM($B42:$AO42)-SUM($C43:AG43))&lt;-($C46+AH44),SUM($B42:$AO42)-SUM($C43:AG43)-AH44,-($C46+AH44))</f>
        <v>0</v>
      </c>
      <c r="AI43" s="66">
        <f>IF((SUM($B42:$AO42)-SUM($C43:AH43))&lt;-($C46+AI44),SUM($B42:$AO42)-SUM($C43:AH43)-AI44,-($C46+AI44))</f>
        <v>0</v>
      </c>
      <c r="AJ43" s="66">
        <f>IF((SUM($B42:$AO42)-SUM($C43:AI43))&lt;-($C46+AJ44),SUM($B42:$AO42)-SUM($C43:AI43)-AJ44,-($C46+AJ44))</f>
        <v>0</v>
      </c>
      <c r="AK43" s="66">
        <f>IF((SUM($B42:$AO42)-SUM($C43:AJ43))&lt;-($C46+AK44),SUM($B42:$AO42)-SUM($C43:AJ43)-AK44,-($C46+AK44))</f>
        <v>0</v>
      </c>
      <c r="AL43" s="66">
        <f>IF((SUM($B42:$AO42)-SUM($C43:AK43))&lt;-($C46+AL44),SUM($B42:$AO42)-SUM($C43:AK43)-AL44,-($C46+AL44))</f>
        <v>0</v>
      </c>
      <c r="AM43" s="66">
        <f>IF((SUM($B42:$AO42)-SUM($C43:AL43))&lt;-($C46+AM44),SUM($B42:$AO42)-SUM($C43:AL43)-AM44,-($C46+AM44))</f>
        <v>0</v>
      </c>
      <c r="AN43" s="66">
        <f>IF((SUM($B42:$AO42)-SUM($C43:AM43))&lt;-($C46+AN44),SUM($B42:$AO42)-SUM($C43:AM43)-AN44,-($C46+AN44))</f>
        <v>0</v>
      </c>
      <c r="AO43" s="66">
        <f>IF((SUM($B42:$AO42)-SUM($C43:AN43))&lt;-($C46+AO44),SUM($B42:$AO42)-SUM($C43:AN43)-AO44,-($C46+AO44))</f>
        <v>0</v>
      </c>
      <c r="AP43" s="262"/>
    </row>
    <row r="44" spans="1:42" outlineLevel="1" x14ac:dyDescent="0.25">
      <c r="A44" s="272" t="s">
        <v>102</v>
      </c>
      <c r="B44" s="66"/>
      <c r="C44" s="66">
        <f>SUM($B42:$AO42)*$A46</f>
        <v>0</v>
      </c>
      <c r="D44" s="66">
        <f>(SUM($B42:$AO42)-SUM($C43:C43))*$A46</f>
        <v>0</v>
      </c>
      <c r="E44" s="66">
        <f>(SUM($B42:$AO42)-SUM($C43:D43))*$A46</f>
        <v>0</v>
      </c>
      <c r="F44" s="66">
        <f>(SUM($B42:$AO42)-SUM($C43:E43))*$A46</f>
        <v>0</v>
      </c>
      <c r="G44" s="66">
        <f>(SUM($B42:$AO42)-SUM($C43:F43))*$A46</f>
        <v>0</v>
      </c>
      <c r="H44" s="66">
        <f>(SUM($B42:$AO42)-SUM($C43:G43))*$A46</f>
        <v>0</v>
      </c>
      <c r="I44" s="66">
        <f>(SUM($B42:$AO42)-SUM($C43:H43))*$A46</f>
        <v>0</v>
      </c>
      <c r="J44" s="66">
        <f>(SUM($B42:$AO42)-SUM($C43:I43))*$A46</f>
        <v>0</v>
      </c>
      <c r="K44" s="66">
        <f>(SUM($B42:$AO42)-SUM($C43:J43))*$A46</f>
        <v>0</v>
      </c>
      <c r="L44" s="66">
        <f>(SUM($B42:$AO42)-SUM($C43:K43))*$A46</f>
        <v>0</v>
      </c>
      <c r="M44" s="66">
        <f>(SUM($B42:$AO42)-SUM($C43:L43))*$A46</f>
        <v>0</v>
      </c>
      <c r="N44" s="66">
        <f>(SUM($B42:$AO42)-SUM($C43:M43))*$A46</f>
        <v>0</v>
      </c>
      <c r="O44" s="66">
        <f>(SUM($B42:$AO42)-SUM($C43:N43))*$A46</f>
        <v>0</v>
      </c>
      <c r="P44" s="66">
        <f>(SUM($B42:$AO42)-SUM($C43:O43))*$A46</f>
        <v>0</v>
      </c>
      <c r="Q44" s="66">
        <f>(SUM($B42:$AO42)-SUM($C43:P43))*$A46</f>
        <v>0</v>
      </c>
      <c r="R44" s="66">
        <f>(SUM($B42:$AO42)-SUM($C43:Q43))*$A46</f>
        <v>0</v>
      </c>
      <c r="S44" s="66">
        <f>(SUM($B42:$AO42)-SUM($C43:R43))*$A46</f>
        <v>0</v>
      </c>
      <c r="T44" s="66">
        <f>(SUM($B42:$AO42)-SUM($C43:S43))*$A46</f>
        <v>0</v>
      </c>
      <c r="U44" s="66">
        <f>(SUM($B42:$AO42)-SUM($C43:T43))*$A46</f>
        <v>0</v>
      </c>
      <c r="V44" s="66">
        <f>(SUM($B42:$AO42)-SUM($C43:U43))*$A46</f>
        <v>0</v>
      </c>
      <c r="W44" s="66">
        <f>(SUM($B42:$AO42)-SUM($C43:V43))*$A46</f>
        <v>0</v>
      </c>
      <c r="X44" s="66">
        <f>(SUM($B42:$AO42)-SUM($C43:W43))*$A46</f>
        <v>0</v>
      </c>
      <c r="Y44" s="66">
        <f>(SUM($B42:$AO42)-SUM($C43:X43))*$A46</f>
        <v>0</v>
      </c>
      <c r="Z44" s="66">
        <f>(SUM($B42:$AO42)-SUM($C43:Y43))*$A46</f>
        <v>0</v>
      </c>
      <c r="AA44" s="66">
        <f>(SUM($B42:$AO42)-SUM($C43:Z43))*$A46</f>
        <v>0</v>
      </c>
      <c r="AB44" s="66">
        <f>(SUM($B42:$AO42)-SUM($C43:AA43))*$A46</f>
        <v>0</v>
      </c>
      <c r="AC44" s="66">
        <f>(SUM($B42:$AO42)-SUM($C43:AB43))*$A46</f>
        <v>0</v>
      </c>
      <c r="AD44" s="66">
        <f>(SUM($B42:$AO42)-SUM($C43:AC43))*$A46</f>
        <v>0</v>
      </c>
      <c r="AE44" s="66">
        <f>(SUM($B42:$AO42)-SUM($C43:AD43))*$A46</f>
        <v>0</v>
      </c>
      <c r="AF44" s="66">
        <f>(SUM($B42:$AO42)-SUM($C43:AE43))*$A46</f>
        <v>0</v>
      </c>
      <c r="AG44" s="66">
        <f>(SUM($B42:$AO42)-SUM($C43:AF43))*$A46</f>
        <v>0</v>
      </c>
      <c r="AH44" s="66">
        <f>(SUM($B42:$AO42)-SUM($C43:AG43))*$A46</f>
        <v>0</v>
      </c>
      <c r="AI44" s="66">
        <f>(SUM($B42:$AO42)-SUM($C43:AH43))*$A46</f>
        <v>0</v>
      </c>
      <c r="AJ44" s="66">
        <f>(SUM($B42:$AO42)-SUM($C43:AI43))*$A46</f>
        <v>0</v>
      </c>
      <c r="AK44" s="66">
        <f>(SUM($B42:$AO42)-SUM($C43:AJ43))*$A46</f>
        <v>0</v>
      </c>
      <c r="AL44" s="66">
        <f>(SUM($B42:$AO42)-SUM($C43:AK43))*$A46</f>
        <v>0</v>
      </c>
      <c r="AM44" s="66">
        <f>(SUM($B42:$AO42)-SUM($C43:AL43))*$A46</f>
        <v>0</v>
      </c>
      <c r="AN44" s="66">
        <f>(SUM($B42:$AO42)-SUM($C43:AM43))*$A46</f>
        <v>0</v>
      </c>
      <c r="AO44" s="66">
        <f>(SUM($B42:$AO42)-SUM($C43:AN43))*$A46</f>
        <v>0</v>
      </c>
      <c r="AP44" s="262"/>
    </row>
    <row r="45" spans="1:42" outlineLevel="1" x14ac:dyDescent="0.25">
      <c r="A45" s="259" t="s">
        <v>103</v>
      </c>
      <c r="B45" s="261">
        <f>B43+B44</f>
        <v>0</v>
      </c>
      <c r="C45" s="261">
        <f t="shared" ref="C45:AO45" si="9">C43+C44</f>
        <v>0</v>
      </c>
      <c r="D45" s="261">
        <f t="shared" si="9"/>
        <v>0</v>
      </c>
      <c r="E45" s="261">
        <f t="shared" si="9"/>
        <v>0</v>
      </c>
      <c r="F45" s="261">
        <f t="shared" si="9"/>
        <v>0</v>
      </c>
      <c r="G45" s="261">
        <f t="shared" si="9"/>
        <v>0</v>
      </c>
      <c r="H45" s="261">
        <f t="shared" si="9"/>
        <v>0</v>
      </c>
      <c r="I45" s="261">
        <f t="shared" si="9"/>
        <v>0</v>
      </c>
      <c r="J45" s="261">
        <f t="shared" si="9"/>
        <v>0</v>
      </c>
      <c r="K45" s="261">
        <f t="shared" si="9"/>
        <v>0</v>
      </c>
      <c r="L45" s="261">
        <f t="shared" si="9"/>
        <v>0</v>
      </c>
      <c r="M45" s="261">
        <f t="shared" si="9"/>
        <v>0</v>
      </c>
      <c r="N45" s="261">
        <f t="shared" si="9"/>
        <v>0</v>
      </c>
      <c r="O45" s="261">
        <f t="shared" si="9"/>
        <v>0</v>
      </c>
      <c r="P45" s="261">
        <f t="shared" si="9"/>
        <v>0</v>
      </c>
      <c r="Q45" s="261">
        <f t="shared" si="9"/>
        <v>0</v>
      </c>
      <c r="R45" s="261">
        <f t="shared" si="9"/>
        <v>0</v>
      </c>
      <c r="S45" s="261">
        <f t="shared" si="9"/>
        <v>0</v>
      </c>
      <c r="T45" s="261">
        <f t="shared" si="9"/>
        <v>0</v>
      </c>
      <c r="U45" s="261">
        <f t="shared" si="9"/>
        <v>0</v>
      </c>
      <c r="V45" s="261">
        <f t="shared" si="9"/>
        <v>0</v>
      </c>
      <c r="W45" s="261">
        <f t="shared" si="9"/>
        <v>0</v>
      </c>
      <c r="X45" s="261">
        <f t="shared" si="9"/>
        <v>0</v>
      </c>
      <c r="Y45" s="261">
        <f t="shared" si="9"/>
        <v>0</v>
      </c>
      <c r="Z45" s="261">
        <f t="shared" si="9"/>
        <v>0</v>
      </c>
      <c r="AA45" s="261">
        <f t="shared" si="9"/>
        <v>0</v>
      </c>
      <c r="AB45" s="261">
        <f t="shared" si="9"/>
        <v>0</v>
      </c>
      <c r="AC45" s="261">
        <f t="shared" si="9"/>
        <v>0</v>
      </c>
      <c r="AD45" s="261">
        <f t="shared" si="9"/>
        <v>0</v>
      </c>
      <c r="AE45" s="261">
        <f t="shared" si="9"/>
        <v>0</v>
      </c>
      <c r="AF45" s="261">
        <f t="shared" si="9"/>
        <v>0</v>
      </c>
      <c r="AG45" s="261">
        <f t="shared" si="9"/>
        <v>0</v>
      </c>
      <c r="AH45" s="261">
        <f t="shared" si="9"/>
        <v>0</v>
      </c>
      <c r="AI45" s="261">
        <f t="shared" si="9"/>
        <v>0</v>
      </c>
      <c r="AJ45" s="261">
        <f t="shared" si="9"/>
        <v>0</v>
      </c>
      <c r="AK45" s="261">
        <f t="shared" si="9"/>
        <v>0</v>
      </c>
      <c r="AL45" s="261">
        <f t="shared" si="9"/>
        <v>0</v>
      </c>
      <c r="AM45" s="261">
        <f t="shared" si="9"/>
        <v>0</v>
      </c>
      <c r="AN45" s="261">
        <f t="shared" si="9"/>
        <v>0</v>
      </c>
      <c r="AO45" s="261">
        <f t="shared" si="9"/>
        <v>0</v>
      </c>
      <c r="AP45" s="262"/>
    </row>
    <row r="46" spans="1:42" x14ac:dyDescent="0.25">
      <c r="A46" s="79"/>
      <c r="B46" s="68"/>
      <c r="C46" s="267">
        <f>IF(B46="",0,PMT(A46,B46,B42))</f>
        <v>0</v>
      </c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2"/>
    </row>
    <row r="47" spans="1:42" outlineLevel="1" x14ac:dyDescent="0.25">
      <c r="A47" s="272" t="s">
        <v>100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262"/>
    </row>
    <row r="48" spans="1:42" outlineLevel="1" x14ac:dyDescent="0.25">
      <c r="A48" s="272" t="s">
        <v>101</v>
      </c>
      <c r="B48" s="66"/>
      <c r="C48" s="66">
        <f>-($C51+C49)</f>
        <v>0</v>
      </c>
      <c r="D48" s="66">
        <f>IF((SUM($B47:$AO47)-SUM($C48:C48))&lt;-($C51+D49),SUM($B47:$AO47)-SUM($C48:C48)-D49,-($C51+D49))</f>
        <v>0</v>
      </c>
      <c r="E48" s="66">
        <f>IF((SUM($B47:$AO47)-SUM($C48:D48))&lt;-($C51+E49),SUM($B47:$AO47)-SUM($C48:D48)-E49,-($C51+E49))</f>
        <v>0</v>
      </c>
      <c r="F48" s="66">
        <f>IF((SUM($B47:$AO47)-SUM($C48:E48))&lt;-($C51+F49),SUM($B47:$AO47)-SUM($C48:E48)-F49,-($C51+F49))</f>
        <v>0</v>
      </c>
      <c r="G48" s="66">
        <f>IF((SUM($B47:$AO47)-SUM($C48:F48))&lt;-($C51+G49),SUM($B47:$AO47)-SUM($C48:F48)-G49,-($C51+G49))</f>
        <v>0</v>
      </c>
      <c r="H48" s="66">
        <f>IF((SUM($B47:$AO47)-SUM($C48:G48))&lt;-($C51+H49),SUM($B47:$AO47)-SUM($C48:G48)-H49,-($C51+H49))</f>
        <v>0</v>
      </c>
      <c r="I48" s="66">
        <f>IF((SUM($B47:$AO47)-SUM($C48:H48))&lt;-($C51+I49),SUM($B47:$AO47)-SUM($C48:H48)-I49,-($C51+I49))</f>
        <v>0</v>
      </c>
      <c r="J48" s="66">
        <f>IF((SUM($B47:$AO47)-SUM($C48:I48))&lt;-($C51+J49),SUM($B47:$AO47)-SUM($C48:I48)-J49,-($C51+J49))</f>
        <v>0</v>
      </c>
      <c r="K48" s="66">
        <f>IF((SUM($B47:$AO47)-SUM($C48:J48))&lt;-($C51+K49),SUM($B47:$AO47)-SUM($C48:J48)-K49,-($C51+K49))</f>
        <v>0</v>
      </c>
      <c r="L48" s="66">
        <f>IF((SUM($B47:$AO47)-SUM($C48:K48))&lt;-($C51+L49),SUM($B47:$AO47)-SUM($C48:K48)-L49,-($C51+L49))</f>
        <v>0</v>
      </c>
      <c r="M48" s="66">
        <f>IF((SUM($B47:$AO47)-SUM($C48:L48))&lt;-($C51+M49),SUM($B47:$AO47)-SUM($C48:L48)-M49,-($C51+M49))</f>
        <v>0</v>
      </c>
      <c r="N48" s="66">
        <f>IF((SUM($B47:$AO47)-SUM($C48:M48))&lt;-($C51+N49),SUM($B47:$AO47)-SUM($C48:M48)-N49,-($C51+N49))</f>
        <v>0</v>
      </c>
      <c r="O48" s="66">
        <f>IF((SUM($B47:$AO47)-SUM($C48:N48))&lt;-($C51+O49),SUM($B47:$AO47)-SUM($C48:N48)-O49,-($C51+O49))</f>
        <v>0</v>
      </c>
      <c r="P48" s="66">
        <f>IF((SUM($B47:$AO47)-SUM($C48:O48))&lt;-($C51+P49),SUM($B47:$AO47)-SUM($C48:O48)-P49,-($C51+P49))</f>
        <v>0</v>
      </c>
      <c r="Q48" s="66">
        <f>IF((SUM($B47:$AO47)-SUM($C48:P48))&lt;-($C51+Q49),SUM($B47:$AO47)-SUM($C48:P48)-Q49,-($C51+Q49))</f>
        <v>0</v>
      </c>
      <c r="R48" s="66">
        <f>IF((SUM($B47:$AO47)-SUM($C48:Q48))&lt;-($C51+R49),SUM($B47:$AO47)-SUM($C48:Q48)-R49,-($C51+R49))</f>
        <v>0</v>
      </c>
      <c r="S48" s="66">
        <f>IF((SUM($B47:$AO47)-SUM($C48:R48))&lt;-($C51+S49),SUM($B47:$AO47)-SUM($C48:R48)-S49,-($C51+S49))</f>
        <v>0</v>
      </c>
      <c r="T48" s="66">
        <f>IF((SUM($B47:$AO47)-SUM($C48:S48))&lt;-($C51+T49),SUM($B47:$AO47)-SUM($C48:S48)-T49,-($C51+T49))</f>
        <v>0</v>
      </c>
      <c r="U48" s="66">
        <f>IF((SUM($B47:$AO47)-SUM($C48:T48))&lt;-($C51+U49),SUM($B47:$AO47)-SUM($C48:T48)-U49,-($C51+U49))</f>
        <v>0</v>
      </c>
      <c r="V48" s="66">
        <f>IF((SUM($B47:$AO47)-SUM($C48:U48))&lt;-($C51+V49),SUM($B47:$AO47)-SUM($C48:U48)-V49,-($C51+V49))</f>
        <v>0</v>
      </c>
      <c r="W48" s="66">
        <f>IF((SUM($B47:$AO47)-SUM($C48:V48))&lt;-($C51+W49),SUM($B47:$AO47)-SUM($C48:V48)-W49,-($C51+W49))</f>
        <v>0</v>
      </c>
      <c r="X48" s="66">
        <f>IF((SUM($B47:$AO47)-SUM($C48:W48))&lt;-($C51+X49),SUM($B47:$AO47)-SUM($C48:W48)-X49,-($C51+X49))</f>
        <v>0</v>
      </c>
      <c r="Y48" s="66">
        <f>IF((SUM($B47:$AO47)-SUM($C48:X48))&lt;-($C51+Y49),SUM($B47:$AO47)-SUM($C48:X48)-Y49,-($C51+Y49))</f>
        <v>0</v>
      </c>
      <c r="Z48" s="66">
        <f>IF((SUM($B47:$AO47)-SUM($C48:Y48))&lt;-($C51+Z49),SUM($B47:$AO47)-SUM($C48:Y48)-Z49,-($C51+Z49))</f>
        <v>0</v>
      </c>
      <c r="AA48" s="66">
        <f>IF((SUM($B47:$AO47)-SUM($C48:Z48))&lt;-($C51+AA49),SUM($B47:$AO47)-SUM($C48:Z48)-AA49,-($C51+AA49))</f>
        <v>0</v>
      </c>
      <c r="AB48" s="66">
        <f>IF((SUM($B47:$AO47)-SUM($C48:AA48))&lt;-($C51+AB49),SUM($B47:$AO47)-SUM($C48:AA48)-AB49,-($C51+AB49))</f>
        <v>0</v>
      </c>
      <c r="AC48" s="66">
        <f>IF((SUM($B47:$AO47)-SUM($C48:AB48))&lt;-($C51+AC49),SUM($B47:$AO47)-SUM($C48:AB48)-AC49,-($C51+AC49))</f>
        <v>0</v>
      </c>
      <c r="AD48" s="66">
        <f>IF((SUM($B47:$AO47)-SUM($C48:AC48))&lt;-($C51+AD49),SUM($B47:$AO47)-SUM($C48:AC48)-AD49,-($C51+AD49))</f>
        <v>0</v>
      </c>
      <c r="AE48" s="66">
        <f>IF((SUM($B47:$AO47)-SUM($C48:AD48))&lt;-($C51+AE49),SUM($B47:$AO47)-SUM($C48:AD48)-AE49,-($C51+AE49))</f>
        <v>0</v>
      </c>
      <c r="AF48" s="66">
        <f>IF((SUM($B47:$AO47)-SUM($C48:AE48))&lt;-($C51+AF49),SUM($B47:$AO47)-SUM($C48:AE48)-AF49,-($C51+AF49))</f>
        <v>0</v>
      </c>
      <c r="AG48" s="66">
        <f>IF((SUM($B47:$AO47)-SUM($C48:AF48))&lt;-($C51+AG49),SUM($B47:$AO47)-SUM($C48:AF48)-AG49,-($C51+AG49))</f>
        <v>0</v>
      </c>
      <c r="AH48" s="66">
        <f>IF((SUM($B47:$AO47)-SUM($C48:AG48))&lt;-($C51+AH49),SUM($B47:$AO47)-SUM($C48:AG48)-AH49,-($C51+AH49))</f>
        <v>0</v>
      </c>
      <c r="AI48" s="66">
        <f>IF((SUM($B47:$AO47)-SUM($C48:AH48))&lt;-($C51+AI49),SUM($B47:$AO47)-SUM($C48:AH48)-AI49,-($C51+AI49))</f>
        <v>0</v>
      </c>
      <c r="AJ48" s="66">
        <f>IF((SUM($B47:$AO47)-SUM($C48:AI48))&lt;-($C51+AJ49),SUM($B47:$AO47)-SUM($C48:AI48)-AJ49,-($C51+AJ49))</f>
        <v>0</v>
      </c>
      <c r="AK48" s="66">
        <f>IF((SUM($B47:$AO47)-SUM($C48:AJ48))&lt;-($C51+AK49),SUM($B47:$AO47)-SUM($C48:AJ48)-AK49,-($C51+AK49))</f>
        <v>0</v>
      </c>
      <c r="AL48" s="66">
        <f>IF((SUM($B47:$AO47)-SUM($C48:AK48))&lt;-($C51+AL49),SUM($B47:$AO47)-SUM($C48:AK48)-AL49,-($C51+AL49))</f>
        <v>0</v>
      </c>
      <c r="AM48" s="66">
        <f>IF((SUM($B47:$AO47)-SUM($C48:AL48))&lt;-($C51+AM49),SUM($B47:$AO47)-SUM($C48:AL48)-AM49,-($C51+AM49))</f>
        <v>0</v>
      </c>
      <c r="AN48" s="66">
        <f>IF((SUM($B47:$AO47)-SUM($C48:AM48))&lt;-($C51+AN49),SUM($B47:$AO47)-SUM($C48:AM48)-AN49,-($C51+AN49))</f>
        <v>0</v>
      </c>
      <c r="AO48" s="66">
        <f>IF((SUM($B47:$AO47)-SUM($C48:AN48))&lt;-($C51+AO49),SUM($B47:$AO47)-SUM($C48:AN48)-AO49,-($C51+AO49))</f>
        <v>0</v>
      </c>
      <c r="AP48" s="262"/>
    </row>
    <row r="49" spans="1:42" outlineLevel="1" x14ac:dyDescent="0.25">
      <c r="A49" s="272" t="s">
        <v>102</v>
      </c>
      <c r="B49" s="66"/>
      <c r="C49" s="66">
        <f>SUM($B47:$AO47)*$A51</f>
        <v>0</v>
      </c>
      <c r="D49" s="66">
        <f>(SUM($B47:$AO47)-SUM($C48:C48))*$A51</f>
        <v>0</v>
      </c>
      <c r="E49" s="66">
        <f>(SUM($B47:$AO47)-SUM($C48:D48))*$A51</f>
        <v>0</v>
      </c>
      <c r="F49" s="66">
        <f>(SUM($B47:$AO47)-SUM($C48:E48))*$A51</f>
        <v>0</v>
      </c>
      <c r="G49" s="66">
        <f>(SUM($B47:$AO47)-SUM($C48:F48))*$A51</f>
        <v>0</v>
      </c>
      <c r="H49" s="66">
        <f>(SUM($B47:$AO47)-SUM($C48:G48))*$A51</f>
        <v>0</v>
      </c>
      <c r="I49" s="66">
        <f>(SUM($B47:$AO47)-SUM($C48:H48))*$A51</f>
        <v>0</v>
      </c>
      <c r="J49" s="66">
        <f>(SUM($B47:$AO47)-SUM($C48:I48))*$A51</f>
        <v>0</v>
      </c>
      <c r="K49" s="66">
        <f>(SUM($B47:$AO47)-SUM($C48:J48))*$A51</f>
        <v>0</v>
      </c>
      <c r="L49" s="66">
        <f>(SUM($B47:$AO47)-SUM($C48:K48))*$A51</f>
        <v>0</v>
      </c>
      <c r="M49" s="66">
        <f>(SUM($B47:$AO47)-SUM($C48:L48))*$A51</f>
        <v>0</v>
      </c>
      <c r="N49" s="66">
        <f>(SUM($B47:$AO47)-SUM($C48:M48))*$A51</f>
        <v>0</v>
      </c>
      <c r="O49" s="66">
        <f>(SUM($B47:$AO47)-SUM($C48:N48))*$A51</f>
        <v>0</v>
      </c>
      <c r="P49" s="66">
        <f>(SUM($B47:$AO47)-SUM($C48:O48))*$A51</f>
        <v>0</v>
      </c>
      <c r="Q49" s="66">
        <f>(SUM($B47:$AO47)-SUM($C48:P48))*$A51</f>
        <v>0</v>
      </c>
      <c r="R49" s="66">
        <f>(SUM($B47:$AO47)-SUM($C48:Q48))*$A51</f>
        <v>0</v>
      </c>
      <c r="S49" s="66">
        <f>(SUM($B47:$AO47)-SUM($C48:R48))*$A51</f>
        <v>0</v>
      </c>
      <c r="T49" s="66">
        <f>(SUM($B47:$AO47)-SUM($C48:S48))*$A51</f>
        <v>0</v>
      </c>
      <c r="U49" s="66">
        <f>(SUM($B47:$AO47)-SUM($C48:T48))*$A51</f>
        <v>0</v>
      </c>
      <c r="V49" s="66">
        <f>(SUM($B47:$AO47)-SUM($C48:U48))*$A51</f>
        <v>0</v>
      </c>
      <c r="W49" s="66">
        <f>(SUM($B47:$AO47)-SUM($C48:V48))*$A51</f>
        <v>0</v>
      </c>
      <c r="X49" s="66">
        <f>(SUM($B47:$AO47)-SUM($C48:W48))*$A51</f>
        <v>0</v>
      </c>
      <c r="Y49" s="66">
        <f>(SUM($B47:$AO47)-SUM($C48:X48))*$A51</f>
        <v>0</v>
      </c>
      <c r="Z49" s="66">
        <f>(SUM($B47:$AO47)-SUM($C48:Y48))*$A51</f>
        <v>0</v>
      </c>
      <c r="AA49" s="66">
        <f>(SUM($B47:$AO47)-SUM($C48:Z48))*$A51</f>
        <v>0</v>
      </c>
      <c r="AB49" s="66">
        <f>(SUM($B47:$AO47)-SUM($C48:AA48))*$A51</f>
        <v>0</v>
      </c>
      <c r="AC49" s="66">
        <f>(SUM($B47:$AO47)-SUM($C48:AB48))*$A51</f>
        <v>0</v>
      </c>
      <c r="AD49" s="66">
        <f>(SUM($B47:$AO47)-SUM($C48:AC48))*$A51</f>
        <v>0</v>
      </c>
      <c r="AE49" s="66">
        <f>(SUM($B47:$AO47)-SUM($C48:AD48))*$A51</f>
        <v>0</v>
      </c>
      <c r="AF49" s="66">
        <f>(SUM($B47:$AO47)-SUM($C48:AE48))*$A51</f>
        <v>0</v>
      </c>
      <c r="AG49" s="66">
        <f>(SUM($B47:$AO47)-SUM($C48:AF48))*$A51</f>
        <v>0</v>
      </c>
      <c r="AH49" s="66">
        <f>(SUM($B47:$AO47)-SUM($C48:AG48))*$A51</f>
        <v>0</v>
      </c>
      <c r="AI49" s="66">
        <f>(SUM($B47:$AO47)-SUM($C48:AH48))*$A51</f>
        <v>0</v>
      </c>
      <c r="AJ49" s="66">
        <f>(SUM($B47:$AO47)-SUM($C48:AI48))*$A51</f>
        <v>0</v>
      </c>
      <c r="AK49" s="66">
        <f>(SUM($B47:$AO47)-SUM($C48:AJ48))*$A51</f>
        <v>0</v>
      </c>
      <c r="AL49" s="66">
        <f>(SUM($B47:$AO47)-SUM($C48:AK48))*$A51</f>
        <v>0</v>
      </c>
      <c r="AM49" s="66">
        <f>(SUM($B47:$AO47)-SUM($C48:AL48))*$A51</f>
        <v>0</v>
      </c>
      <c r="AN49" s="66">
        <f>(SUM($B47:$AO47)-SUM($C48:AM48))*$A51</f>
        <v>0</v>
      </c>
      <c r="AO49" s="66">
        <f>(SUM($B47:$AO47)-SUM($C48:AN48))*$A51</f>
        <v>0</v>
      </c>
      <c r="AP49" s="262"/>
    </row>
    <row r="50" spans="1:42" outlineLevel="1" x14ac:dyDescent="0.25">
      <c r="A50" s="259" t="s">
        <v>103</v>
      </c>
      <c r="B50" s="261">
        <f>B48+B49</f>
        <v>0</v>
      </c>
      <c r="C50" s="261">
        <f t="shared" ref="C50:AO50" si="10">C48+C49</f>
        <v>0</v>
      </c>
      <c r="D50" s="261">
        <f t="shared" si="10"/>
        <v>0</v>
      </c>
      <c r="E50" s="261">
        <f t="shared" si="10"/>
        <v>0</v>
      </c>
      <c r="F50" s="261">
        <f t="shared" si="10"/>
        <v>0</v>
      </c>
      <c r="G50" s="261">
        <f t="shared" si="10"/>
        <v>0</v>
      </c>
      <c r="H50" s="261">
        <f t="shared" si="10"/>
        <v>0</v>
      </c>
      <c r="I50" s="261">
        <f t="shared" si="10"/>
        <v>0</v>
      </c>
      <c r="J50" s="261">
        <f t="shared" si="10"/>
        <v>0</v>
      </c>
      <c r="K50" s="261">
        <f t="shared" si="10"/>
        <v>0</v>
      </c>
      <c r="L50" s="261">
        <f t="shared" si="10"/>
        <v>0</v>
      </c>
      <c r="M50" s="261">
        <f t="shared" si="10"/>
        <v>0</v>
      </c>
      <c r="N50" s="261">
        <f t="shared" si="10"/>
        <v>0</v>
      </c>
      <c r="O50" s="261">
        <f t="shared" si="10"/>
        <v>0</v>
      </c>
      <c r="P50" s="261">
        <f t="shared" si="10"/>
        <v>0</v>
      </c>
      <c r="Q50" s="261">
        <f t="shared" si="10"/>
        <v>0</v>
      </c>
      <c r="R50" s="261">
        <f t="shared" si="10"/>
        <v>0</v>
      </c>
      <c r="S50" s="261">
        <f t="shared" si="10"/>
        <v>0</v>
      </c>
      <c r="T50" s="261">
        <f t="shared" si="10"/>
        <v>0</v>
      </c>
      <c r="U50" s="261">
        <f t="shared" si="10"/>
        <v>0</v>
      </c>
      <c r="V50" s="261">
        <f t="shared" si="10"/>
        <v>0</v>
      </c>
      <c r="W50" s="261">
        <f t="shared" si="10"/>
        <v>0</v>
      </c>
      <c r="X50" s="261">
        <f t="shared" si="10"/>
        <v>0</v>
      </c>
      <c r="Y50" s="261">
        <f t="shared" si="10"/>
        <v>0</v>
      </c>
      <c r="Z50" s="261">
        <f t="shared" si="10"/>
        <v>0</v>
      </c>
      <c r="AA50" s="261">
        <f t="shared" si="10"/>
        <v>0</v>
      </c>
      <c r="AB50" s="261">
        <f t="shared" si="10"/>
        <v>0</v>
      </c>
      <c r="AC50" s="261">
        <f t="shared" si="10"/>
        <v>0</v>
      </c>
      <c r="AD50" s="261">
        <f t="shared" si="10"/>
        <v>0</v>
      </c>
      <c r="AE50" s="261">
        <f t="shared" si="10"/>
        <v>0</v>
      </c>
      <c r="AF50" s="261">
        <f t="shared" si="10"/>
        <v>0</v>
      </c>
      <c r="AG50" s="261">
        <f t="shared" si="10"/>
        <v>0</v>
      </c>
      <c r="AH50" s="261">
        <f t="shared" si="10"/>
        <v>0</v>
      </c>
      <c r="AI50" s="261">
        <f t="shared" si="10"/>
        <v>0</v>
      </c>
      <c r="AJ50" s="261">
        <f t="shared" si="10"/>
        <v>0</v>
      </c>
      <c r="AK50" s="261">
        <f t="shared" si="10"/>
        <v>0</v>
      </c>
      <c r="AL50" s="261">
        <f t="shared" si="10"/>
        <v>0</v>
      </c>
      <c r="AM50" s="261">
        <f t="shared" si="10"/>
        <v>0</v>
      </c>
      <c r="AN50" s="261">
        <f t="shared" si="10"/>
        <v>0</v>
      </c>
      <c r="AO50" s="261">
        <f t="shared" si="10"/>
        <v>0</v>
      </c>
      <c r="AP50" s="262"/>
    </row>
    <row r="51" spans="1:42" x14ac:dyDescent="0.25">
      <c r="A51" s="79"/>
      <c r="B51" s="68"/>
      <c r="C51" s="267">
        <f>IF(B51="",0,PMT(A51,B51,B47))</f>
        <v>0</v>
      </c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2"/>
    </row>
    <row r="52" spans="1:42" outlineLevel="1" x14ac:dyDescent="0.25">
      <c r="A52" s="272" t="s">
        <v>100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262"/>
    </row>
    <row r="53" spans="1:42" outlineLevel="1" x14ac:dyDescent="0.25">
      <c r="A53" s="272" t="s">
        <v>101</v>
      </c>
      <c r="B53" s="66"/>
      <c r="C53" s="66">
        <f>-($C56+C54)</f>
        <v>0</v>
      </c>
      <c r="D53" s="66">
        <f>IF((SUM($B52:$AO52)-SUM($C53:C53))&lt;-($C56+D54),SUM($B52:$AO52)-SUM($C53:C53)-D54,-($C56+D54))</f>
        <v>0</v>
      </c>
      <c r="E53" s="66">
        <f>IF((SUM($B52:$AO52)-SUM($C53:D53))&lt;-($C56+E54),SUM($B52:$AO52)-SUM($C53:D53)-E54,-($C56+E54))</f>
        <v>0</v>
      </c>
      <c r="F53" s="66">
        <f>IF((SUM($B52:$AO52)-SUM($C53:E53))&lt;-($C56+F54),SUM($B52:$AO52)-SUM($C53:E53)-F54,-($C56+F54))</f>
        <v>0</v>
      </c>
      <c r="G53" s="66">
        <f>IF((SUM($B52:$AO52)-SUM($C53:F53))&lt;-($C56+G54),SUM($B52:$AO52)-SUM($C53:F53)-G54,-($C56+G54))</f>
        <v>0</v>
      </c>
      <c r="H53" s="66">
        <f>IF((SUM($B52:$AO52)-SUM($C53:G53))&lt;-($C56+H54),SUM($B52:$AO52)-SUM($C53:G53)-H54,-($C56+H54))</f>
        <v>0</v>
      </c>
      <c r="I53" s="66">
        <f>IF((SUM($B52:$AO52)-SUM($C53:H53))&lt;-($C56+I54),SUM($B52:$AO52)-SUM($C53:H53)-I54,-($C56+I54))</f>
        <v>0</v>
      </c>
      <c r="J53" s="66">
        <f>IF((SUM($B52:$AO52)-SUM($C53:I53))&lt;-($C56+J54),SUM($B52:$AO52)-SUM($C53:I53)-J54,-($C56+J54))</f>
        <v>0</v>
      </c>
      <c r="K53" s="66">
        <f>IF((SUM($B52:$AO52)-SUM($C53:J53))&lt;-($C56+K54),SUM($B52:$AO52)-SUM($C53:J53)-K54,-($C56+K54))</f>
        <v>0</v>
      </c>
      <c r="L53" s="66">
        <f>IF((SUM($B52:$AO52)-SUM($C53:K53))&lt;-($C56+L54),SUM($B52:$AO52)-SUM($C53:K53)-L54,-($C56+L54))</f>
        <v>0</v>
      </c>
      <c r="M53" s="66">
        <f>IF((SUM($B52:$AO52)-SUM($C53:L53))&lt;-($C56+M54),SUM($B52:$AO52)-SUM($C53:L53)-M54,-($C56+M54))</f>
        <v>0</v>
      </c>
      <c r="N53" s="66">
        <f>IF((SUM($B52:$AO52)-SUM($C53:M53))&lt;-($C56+N54),SUM($B52:$AO52)-SUM($C53:M53)-N54,-($C56+N54))</f>
        <v>0</v>
      </c>
      <c r="O53" s="66">
        <f>IF((SUM($B52:$AO52)-SUM($C53:N53))&lt;-($C56+O54),SUM($B52:$AO52)-SUM($C53:N53)-O54,-($C56+O54))</f>
        <v>0</v>
      </c>
      <c r="P53" s="66">
        <f>IF((SUM($B52:$AO52)-SUM($C53:O53))&lt;-($C56+P54),SUM($B52:$AO52)-SUM($C53:O53)-P54,-($C56+P54))</f>
        <v>0</v>
      </c>
      <c r="Q53" s="66">
        <f>IF((SUM($B52:$AO52)-SUM($C53:P53))&lt;-($C56+Q54),SUM($B52:$AO52)-SUM($C53:P53)-Q54,-($C56+Q54))</f>
        <v>0</v>
      </c>
      <c r="R53" s="66">
        <f>IF((SUM($B52:$AO52)-SUM($C53:Q53))&lt;-($C56+R54),SUM($B52:$AO52)-SUM($C53:Q53)-R54,-($C56+R54))</f>
        <v>0</v>
      </c>
      <c r="S53" s="66">
        <f>IF((SUM($B52:$AO52)-SUM($C53:R53))&lt;-($C56+S54),SUM($B52:$AO52)-SUM($C53:R53)-S54,-($C56+S54))</f>
        <v>0</v>
      </c>
      <c r="T53" s="66">
        <f>IF((SUM($B52:$AO52)-SUM($C53:S53))&lt;-($C56+T54),SUM($B52:$AO52)-SUM($C53:S53)-T54,-($C56+T54))</f>
        <v>0</v>
      </c>
      <c r="U53" s="66">
        <f>IF((SUM($B52:$AO52)-SUM($C53:T53))&lt;-($C56+U54),SUM($B52:$AO52)-SUM($C53:T53)-U54,-($C56+U54))</f>
        <v>0</v>
      </c>
      <c r="V53" s="66">
        <f>IF((SUM($B52:$AO52)-SUM($C53:U53))&lt;-($C56+V54),SUM($B52:$AO52)-SUM($C53:U53)-V54,-($C56+V54))</f>
        <v>0</v>
      </c>
      <c r="W53" s="66">
        <f>IF((SUM($B52:$AO52)-SUM($C53:V53))&lt;-($C56+W54),SUM($B52:$AO52)-SUM($C53:V53)-W54,-($C56+W54))</f>
        <v>0</v>
      </c>
      <c r="X53" s="66">
        <f>IF((SUM($B52:$AO52)-SUM($C53:W53))&lt;-($C56+X54),SUM($B52:$AO52)-SUM($C53:W53)-X54,-($C56+X54))</f>
        <v>0</v>
      </c>
      <c r="Y53" s="66">
        <f>IF((SUM($B52:$AO52)-SUM($C53:X53))&lt;-($C56+Y54),SUM($B52:$AO52)-SUM($C53:X53)-Y54,-($C56+Y54))</f>
        <v>0</v>
      </c>
      <c r="Z53" s="66">
        <f>IF((SUM($B52:$AO52)-SUM($C53:Y53))&lt;-($C56+Z54),SUM($B52:$AO52)-SUM($C53:Y53)-Z54,-($C56+Z54))</f>
        <v>0</v>
      </c>
      <c r="AA53" s="66">
        <f>IF((SUM($B52:$AO52)-SUM($C53:Z53))&lt;-($C56+AA54),SUM($B52:$AO52)-SUM($C53:Z53)-AA54,-($C56+AA54))</f>
        <v>0</v>
      </c>
      <c r="AB53" s="66">
        <f>IF((SUM($B52:$AO52)-SUM($C53:AA53))&lt;-($C56+AB54),SUM($B52:$AO52)-SUM($C53:AA53)-AB54,-($C56+AB54))</f>
        <v>0</v>
      </c>
      <c r="AC53" s="66">
        <f>IF((SUM($B52:$AO52)-SUM($C53:AB53))&lt;-($C56+AC54),SUM($B52:$AO52)-SUM($C53:AB53)-AC54,-($C56+AC54))</f>
        <v>0</v>
      </c>
      <c r="AD53" s="66">
        <f>IF((SUM($B52:$AO52)-SUM($C53:AC53))&lt;-($C56+AD54),SUM($B52:$AO52)-SUM($C53:AC53)-AD54,-($C56+AD54))</f>
        <v>0</v>
      </c>
      <c r="AE53" s="66">
        <f>IF((SUM($B52:$AO52)-SUM($C53:AD53))&lt;-($C56+AE54),SUM($B52:$AO52)-SUM($C53:AD53)-AE54,-($C56+AE54))</f>
        <v>0</v>
      </c>
      <c r="AF53" s="66">
        <f>IF((SUM($B52:$AO52)-SUM($C53:AE53))&lt;-($C56+AF54),SUM($B52:$AO52)-SUM($C53:AE53)-AF54,-($C56+AF54))</f>
        <v>0</v>
      </c>
      <c r="AG53" s="66">
        <f>IF((SUM($B52:$AO52)-SUM($C53:AF53))&lt;-($C56+AG54),SUM($B52:$AO52)-SUM($C53:AF53)-AG54,-($C56+AG54))</f>
        <v>0</v>
      </c>
      <c r="AH53" s="66">
        <f>IF((SUM($B52:$AO52)-SUM($C53:AG53))&lt;-($C56+AH54),SUM($B52:$AO52)-SUM($C53:AG53)-AH54,-($C56+AH54))</f>
        <v>0</v>
      </c>
      <c r="AI53" s="66">
        <f>IF((SUM($B52:$AO52)-SUM($C53:AH53))&lt;-($C56+AI54),SUM($B52:$AO52)-SUM($C53:AH53)-AI54,-($C56+AI54))</f>
        <v>0</v>
      </c>
      <c r="AJ53" s="66">
        <f>IF((SUM($B52:$AO52)-SUM($C53:AI53))&lt;-($C56+AJ54),SUM($B52:$AO52)-SUM($C53:AI53)-AJ54,-($C56+AJ54))</f>
        <v>0</v>
      </c>
      <c r="AK53" s="66">
        <f>IF((SUM($B52:$AO52)-SUM($C53:AJ53))&lt;-($C56+AK54),SUM($B52:$AO52)-SUM($C53:AJ53)-AK54,-($C56+AK54))</f>
        <v>0</v>
      </c>
      <c r="AL53" s="66">
        <f>IF((SUM($B52:$AO52)-SUM($C53:AK53))&lt;-($C56+AL54),SUM($B52:$AO52)-SUM($C53:AK53)-AL54,-($C56+AL54))</f>
        <v>0</v>
      </c>
      <c r="AM53" s="66">
        <f>IF((SUM($B52:$AO52)-SUM($C53:AL53))&lt;-($C56+AM54),SUM($B52:$AO52)-SUM($C53:AL53)-AM54,-($C56+AM54))</f>
        <v>0</v>
      </c>
      <c r="AN53" s="66">
        <f>IF((SUM($B52:$AO52)-SUM($C53:AM53))&lt;-($C56+AN54),SUM($B52:$AO52)-SUM($C53:AM53)-AN54,-($C56+AN54))</f>
        <v>0</v>
      </c>
      <c r="AO53" s="66">
        <f>IF((SUM($B52:$AO52)-SUM($C53:AN53))&lt;-($C56+AO54),SUM($B52:$AO52)-SUM($C53:AN53)-AO54,-($C56+AO54))</f>
        <v>0</v>
      </c>
      <c r="AP53" s="262"/>
    </row>
    <row r="54" spans="1:42" outlineLevel="1" x14ac:dyDescent="0.25">
      <c r="A54" s="272" t="s">
        <v>102</v>
      </c>
      <c r="B54" s="66"/>
      <c r="C54" s="66">
        <f>SUM($B52:$AO52)*$A56</f>
        <v>0</v>
      </c>
      <c r="D54" s="66">
        <f>(SUM($B52:$AO52)-SUM($C53:C53))*$A56</f>
        <v>0</v>
      </c>
      <c r="E54" s="66">
        <f>(SUM($B52:$AO52)-SUM($C53:D53))*$A56</f>
        <v>0</v>
      </c>
      <c r="F54" s="66">
        <f>(SUM($B52:$AO52)-SUM($C53:E53))*$A56</f>
        <v>0</v>
      </c>
      <c r="G54" s="66">
        <f>(SUM($B52:$AO52)-SUM($C53:F53))*$A56</f>
        <v>0</v>
      </c>
      <c r="H54" s="66">
        <f>(SUM($B52:$AO52)-SUM($C53:G53))*$A56</f>
        <v>0</v>
      </c>
      <c r="I54" s="66">
        <f>(SUM($B52:$AO52)-SUM($C53:H53))*$A56</f>
        <v>0</v>
      </c>
      <c r="J54" s="66">
        <f>(SUM($B52:$AO52)-SUM($C53:I53))*$A56</f>
        <v>0</v>
      </c>
      <c r="K54" s="66">
        <f>(SUM($B52:$AO52)-SUM($C53:J53))*$A56</f>
        <v>0</v>
      </c>
      <c r="L54" s="66">
        <f>(SUM($B52:$AO52)-SUM($C53:K53))*$A56</f>
        <v>0</v>
      </c>
      <c r="M54" s="66">
        <f>(SUM($B52:$AO52)-SUM($C53:L53))*$A56</f>
        <v>0</v>
      </c>
      <c r="N54" s="66">
        <f>(SUM($B52:$AO52)-SUM($C53:M53))*$A56</f>
        <v>0</v>
      </c>
      <c r="O54" s="66">
        <f>(SUM($B52:$AO52)-SUM($C53:N53))*$A56</f>
        <v>0</v>
      </c>
      <c r="P54" s="66">
        <f>(SUM($B52:$AO52)-SUM($C53:O53))*$A56</f>
        <v>0</v>
      </c>
      <c r="Q54" s="66">
        <f>(SUM($B52:$AO52)-SUM($C53:P53))*$A56</f>
        <v>0</v>
      </c>
      <c r="R54" s="66">
        <f>(SUM($B52:$AO52)-SUM($C53:Q53))*$A56</f>
        <v>0</v>
      </c>
      <c r="S54" s="66">
        <f>(SUM($B52:$AO52)-SUM($C53:R53))*$A56</f>
        <v>0</v>
      </c>
      <c r="T54" s="66">
        <f>(SUM($B52:$AO52)-SUM($C53:S53))*$A56</f>
        <v>0</v>
      </c>
      <c r="U54" s="66">
        <f>(SUM($B52:$AO52)-SUM($C53:T53))*$A56</f>
        <v>0</v>
      </c>
      <c r="V54" s="66">
        <f>(SUM($B52:$AO52)-SUM($C53:U53))*$A56</f>
        <v>0</v>
      </c>
      <c r="W54" s="66">
        <f>(SUM($B52:$AO52)-SUM($C53:V53))*$A56</f>
        <v>0</v>
      </c>
      <c r="X54" s="66">
        <f>(SUM($B52:$AO52)-SUM($C53:W53))*$A56</f>
        <v>0</v>
      </c>
      <c r="Y54" s="66">
        <f>(SUM($B52:$AO52)-SUM($C53:X53))*$A56</f>
        <v>0</v>
      </c>
      <c r="Z54" s="66">
        <f>(SUM($B52:$AO52)-SUM($C53:Y53))*$A56</f>
        <v>0</v>
      </c>
      <c r="AA54" s="66">
        <f>(SUM($B52:$AO52)-SUM($C53:Z53))*$A56</f>
        <v>0</v>
      </c>
      <c r="AB54" s="66">
        <f>(SUM($B52:$AO52)-SUM($C53:AA53))*$A56</f>
        <v>0</v>
      </c>
      <c r="AC54" s="66">
        <f>(SUM($B52:$AO52)-SUM($C53:AB53))*$A56</f>
        <v>0</v>
      </c>
      <c r="AD54" s="66">
        <f>(SUM($B52:$AO52)-SUM($C53:AC53))*$A56</f>
        <v>0</v>
      </c>
      <c r="AE54" s="66">
        <f>(SUM($B52:$AO52)-SUM($C53:AD53))*$A56</f>
        <v>0</v>
      </c>
      <c r="AF54" s="66">
        <f>(SUM($B52:$AO52)-SUM($C53:AE53))*$A56</f>
        <v>0</v>
      </c>
      <c r="AG54" s="66">
        <f>(SUM($B52:$AO52)-SUM($C53:AF53))*$A56</f>
        <v>0</v>
      </c>
      <c r="AH54" s="66">
        <f>(SUM($B52:$AO52)-SUM($C53:AG53))*$A56</f>
        <v>0</v>
      </c>
      <c r="AI54" s="66">
        <f>(SUM($B52:$AO52)-SUM($C53:AH53))*$A56</f>
        <v>0</v>
      </c>
      <c r="AJ54" s="66">
        <f>(SUM($B52:$AO52)-SUM($C53:AI53))*$A56</f>
        <v>0</v>
      </c>
      <c r="AK54" s="66">
        <f>(SUM($B52:$AO52)-SUM($C53:AJ53))*$A56</f>
        <v>0</v>
      </c>
      <c r="AL54" s="66">
        <f>(SUM($B52:$AO52)-SUM($C53:AK53))*$A56</f>
        <v>0</v>
      </c>
      <c r="AM54" s="66">
        <f>(SUM($B52:$AO52)-SUM($C53:AL53))*$A56</f>
        <v>0</v>
      </c>
      <c r="AN54" s="66">
        <f>(SUM($B52:$AO52)-SUM($C53:AM53))*$A56</f>
        <v>0</v>
      </c>
      <c r="AO54" s="66">
        <f>(SUM($B52:$AO52)-SUM($C53:AN53))*$A56</f>
        <v>0</v>
      </c>
      <c r="AP54" s="262"/>
    </row>
    <row r="55" spans="1:42" outlineLevel="1" x14ac:dyDescent="0.25">
      <c r="A55" s="259" t="s">
        <v>103</v>
      </c>
      <c r="B55" s="261">
        <f>B53+B54</f>
        <v>0</v>
      </c>
      <c r="C55" s="261">
        <f t="shared" ref="C55:AO55" si="11">C53+C54</f>
        <v>0</v>
      </c>
      <c r="D55" s="261">
        <f t="shared" si="11"/>
        <v>0</v>
      </c>
      <c r="E55" s="261">
        <f t="shared" si="11"/>
        <v>0</v>
      </c>
      <c r="F55" s="261">
        <f t="shared" si="11"/>
        <v>0</v>
      </c>
      <c r="G55" s="261">
        <f t="shared" si="11"/>
        <v>0</v>
      </c>
      <c r="H55" s="261">
        <f t="shared" si="11"/>
        <v>0</v>
      </c>
      <c r="I55" s="261">
        <f t="shared" si="11"/>
        <v>0</v>
      </c>
      <c r="J55" s="261">
        <f t="shared" si="11"/>
        <v>0</v>
      </c>
      <c r="K55" s="261">
        <f t="shared" si="11"/>
        <v>0</v>
      </c>
      <c r="L55" s="261">
        <f t="shared" si="11"/>
        <v>0</v>
      </c>
      <c r="M55" s="261">
        <f t="shared" si="11"/>
        <v>0</v>
      </c>
      <c r="N55" s="261">
        <f t="shared" si="11"/>
        <v>0</v>
      </c>
      <c r="O55" s="261">
        <f t="shared" si="11"/>
        <v>0</v>
      </c>
      <c r="P55" s="261">
        <f t="shared" si="11"/>
        <v>0</v>
      </c>
      <c r="Q55" s="261">
        <f t="shared" si="11"/>
        <v>0</v>
      </c>
      <c r="R55" s="261">
        <f t="shared" si="11"/>
        <v>0</v>
      </c>
      <c r="S55" s="261">
        <f t="shared" si="11"/>
        <v>0</v>
      </c>
      <c r="T55" s="261">
        <f t="shared" si="11"/>
        <v>0</v>
      </c>
      <c r="U55" s="261">
        <f t="shared" si="11"/>
        <v>0</v>
      </c>
      <c r="V55" s="261">
        <f t="shared" si="11"/>
        <v>0</v>
      </c>
      <c r="W55" s="261">
        <f t="shared" si="11"/>
        <v>0</v>
      </c>
      <c r="X55" s="261">
        <f t="shared" si="11"/>
        <v>0</v>
      </c>
      <c r="Y55" s="261">
        <f t="shared" si="11"/>
        <v>0</v>
      </c>
      <c r="Z55" s="261">
        <f t="shared" si="11"/>
        <v>0</v>
      </c>
      <c r="AA55" s="261">
        <f t="shared" si="11"/>
        <v>0</v>
      </c>
      <c r="AB55" s="261">
        <f t="shared" si="11"/>
        <v>0</v>
      </c>
      <c r="AC55" s="261">
        <f t="shared" si="11"/>
        <v>0</v>
      </c>
      <c r="AD55" s="261">
        <f t="shared" si="11"/>
        <v>0</v>
      </c>
      <c r="AE55" s="261">
        <f t="shared" si="11"/>
        <v>0</v>
      </c>
      <c r="AF55" s="261">
        <f t="shared" si="11"/>
        <v>0</v>
      </c>
      <c r="AG55" s="261">
        <f t="shared" si="11"/>
        <v>0</v>
      </c>
      <c r="AH55" s="261">
        <f t="shared" si="11"/>
        <v>0</v>
      </c>
      <c r="AI55" s="261">
        <f t="shared" si="11"/>
        <v>0</v>
      </c>
      <c r="AJ55" s="261">
        <f t="shared" si="11"/>
        <v>0</v>
      </c>
      <c r="AK55" s="261">
        <f t="shared" si="11"/>
        <v>0</v>
      </c>
      <c r="AL55" s="261">
        <f t="shared" si="11"/>
        <v>0</v>
      </c>
      <c r="AM55" s="261">
        <f t="shared" si="11"/>
        <v>0</v>
      </c>
      <c r="AN55" s="261">
        <f t="shared" si="11"/>
        <v>0</v>
      </c>
      <c r="AO55" s="261">
        <f t="shared" si="11"/>
        <v>0</v>
      </c>
      <c r="AP55" s="262"/>
    </row>
    <row r="56" spans="1:42" x14ac:dyDescent="0.25">
      <c r="A56" s="79"/>
      <c r="B56" s="68"/>
      <c r="C56" s="267">
        <f>IF(B56="",0,PMT(A56,B56,B52))</f>
        <v>0</v>
      </c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2"/>
    </row>
    <row r="57" spans="1:42" outlineLevel="1" x14ac:dyDescent="0.25">
      <c r="A57" s="272" t="s">
        <v>100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262"/>
    </row>
    <row r="58" spans="1:42" outlineLevel="1" x14ac:dyDescent="0.25">
      <c r="A58" s="272" t="s">
        <v>101</v>
      </c>
      <c r="B58" s="66"/>
      <c r="C58" s="66">
        <f>-($C61+C59)</f>
        <v>0</v>
      </c>
      <c r="D58" s="66">
        <f>IF((SUM($B57:$AO57)-SUM($C58:C58))&lt;-($C61+D59),SUM($B57:$AO57)-SUM($C58:C58)-D59,-($C61+D59))</f>
        <v>0</v>
      </c>
      <c r="E58" s="66">
        <f>IF((SUM($B57:$AO57)-SUM($C58:D58))&lt;-($C61+E59),SUM($B57:$AO57)-SUM($C58:D58)-E59,-($C61+E59))</f>
        <v>0</v>
      </c>
      <c r="F58" s="66">
        <f>IF((SUM($B57:$AO57)-SUM($C58:E58))&lt;-($C61+F59),SUM($B57:$AO57)-SUM($C58:E58)-F59,-($C61+F59))</f>
        <v>0</v>
      </c>
      <c r="G58" s="66">
        <f>IF((SUM($B57:$AO57)-SUM($C58:F58))&lt;-($C61+G59),SUM($B57:$AO57)-SUM($C58:F58)-G59,-($C61+G59))</f>
        <v>0</v>
      </c>
      <c r="H58" s="66">
        <f>IF((SUM($B57:$AO57)-SUM($C58:G58))&lt;-($C61+H59),SUM($B57:$AO57)-SUM($C58:G58)-H59,-($C61+H59))</f>
        <v>0</v>
      </c>
      <c r="I58" s="66">
        <f>IF((SUM($B57:$AO57)-SUM($C58:H58))&lt;-($C61+I59),SUM($B57:$AO57)-SUM($C58:H58)-I59,-($C61+I59))</f>
        <v>0</v>
      </c>
      <c r="J58" s="66">
        <f>IF((SUM($B57:$AO57)-SUM($C58:I58))&lt;-($C61+J59),SUM($B57:$AO57)-SUM($C58:I58)-J59,-($C61+J59))</f>
        <v>0</v>
      </c>
      <c r="K58" s="66">
        <f>IF((SUM($B57:$AO57)-SUM($C58:J58))&lt;-($C61+K59),SUM($B57:$AO57)-SUM($C58:J58)-K59,-($C61+K59))</f>
        <v>0</v>
      </c>
      <c r="L58" s="66">
        <f>IF((SUM($B57:$AO57)-SUM($C58:K58))&lt;-($C61+L59),SUM($B57:$AO57)-SUM($C58:K58)-L59,-($C61+L59))</f>
        <v>0</v>
      </c>
      <c r="M58" s="66">
        <f>IF((SUM($B57:$AO57)-SUM($C58:L58))&lt;-($C61+M59),SUM($B57:$AO57)-SUM($C58:L58)-M59,-($C61+M59))</f>
        <v>0</v>
      </c>
      <c r="N58" s="66">
        <f>IF((SUM($B57:$AO57)-SUM($C58:M58))&lt;-($C61+N59),SUM($B57:$AO57)-SUM($C58:M58)-N59,-($C61+N59))</f>
        <v>0</v>
      </c>
      <c r="O58" s="66">
        <f>IF((SUM($B57:$AO57)-SUM($C58:N58))&lt;-($C61+O59),SUM($B57:$AO57)-SUM($C58:N58)-O59,-($C61+O59))</f>
        <v>0</v>
      </c>
      <c r="P58" s="66">
        <f>IF((SUM($B57:$AO57)-SUM($C58:O58))&lt;-($C61+P59),SUM($B57:$AO57)-SUM($C58:O58)-P59,-($C61+P59))</f>
        <v>0</v>
      </c>
      <c r="Q58" s="66">
        <f>IF((SUM($B57:$AO57)-SUM($C58:P58))&lt;-($C61+Q59),SUM($B57:$AO57)-SUM($C58:P58)-Q59,-($C61+Q59))</f>
        <v>0</v>
      </c>
      <c r="R58" s="66">
        <f>IF((SUM($B57:$AO57)-SUM($C58:Q58))&lt;-($C61+R59),SUM($B57:$AO57)-SUM($C58:Q58)-R59,-($C61+R59))</f>
        <v>0</v>
      </c>
      <c r="S58" s="66">
        <f>IF((SUM($B57:$AO57)-SUM($C58:R58))&lt;-($C61+S59),SUM($B57:$AO57)-SUM($C58:R58)-S59,-($C61+S59))</f>
        <v>0</v>
      </c>
      <c r="T58" s="66">
        <f>IF((SUM($B57:$AO57)-SUM($C58:S58))&lt;-($C61+T59),SUM($B57:$AO57)-SUM($C58:S58)-T59,-($C61+T59))</f>
        <v>0</v>
      </c>
      <c r="U58" s="66">
        <f>IF((SUM($B57:$AO57)-SUM($C58:T58))&lt;-($C61+U59),SUM($B57:$AO57)-SUM($C58:T58)-U59,-($C61+U59))</f>
        <v>0</v>
      </c>
      <c r="V58" s="66">
        <f>IF((SUM($B57:$AO57)-SUM($C58:U58))&lt;-($C61+V59),SUM($B57:$AO57)-SUM($C58:U58)-V59,-($C61+V59))</f>
        <v>0</v>
      </c>
      <c r="W58" s="66">
        <f>IF((SUM($B57:$AO57)-SUM($C58:V58))&lt;-($C61+W59),SUM($B57:$AO57)-SUM($C58:V58)-W59,-($C61+W59))</f>
        <v>0</v>
      </c>
      <c r="X58" s="66">
        <f>IF((SUM($B57:$AO57)-SUM($C58:W58))&lt;-($C61+X59),SUM($B57:$AO57)-SUM($C58:W58)-X59,-($C61+X59))</f>
        <v>0</v>
      </c>
      <c r="Y58" s="66">
        <f>IF((SUM($B57:$AO57)-SUM($C58:X58))&lt;-($C61+Y59),SUM($B57:$AO57)-SUM($C58:X58)-Y59,-($C61+Y59))</f>
        <v>0</v>
      </c>
      <c r="Z58" s="66">
        <f>IF((SUM($B57:$AO57)-SUM($C58:Y58))&lt;-($C61+Z59),SUM($B57:$AO57)-SUM($C58:Y58)-Z59,-($C61+Z59))</f>
        <v>0</v>
      </c>
      <c r="AA58" s="66">
        <f>IF((SUM($B57:$AO57)-SUM($C58:Z58))&lt;-($C61+AA59),SUM($B57:$AO57)-SUM($C58:Z58)-AA59,-($C61+AA59))</f>
        <v>0</v>
      </c>
      <c r="AB58" s="66">
        <f>IF((SUM($B57:$AO57)-SUM($C58:AA58))&lt;-($C61+AB59),SUM($B57:$AO57)-SUM($C58:AA58)-AB59,-($C61+AB59))</f>
        <v>0</v>
      </c>
      <c r="AC58" s="66">
        <f>IF((SUM($B57:$AO57)-SUM($C58:AB58))&lt;-($C61+AC59),SUM($B57:$AO57)-SUM($C58:AB58)-AC59,-($C61+AC59))</f>
        <v>0</v>
      </c>
      <c r="AD58" s="66">
        <f>IF((SUM($B57:$AO57)-SUM($C58:AC58))&lt;-($C61+AD59),SUM($B57:$AO57)-SUM($C58:AC58)-AD59,-($C61+AD59))</f>
        <v>0</v>
      </c>
      <c r="AE58" s="66">
        <f>IF((SUM($B57:$AO57)-SUM($C58:AD58))&lt;-($C61+AE59),SUM($B57:$AO57)-SUM($C58:AD58)-AE59,-($C61+AE59))</f>
        <v>0</v>
      </c>
      <c r="AF58" s="66">
        <f>IF((SUM($B57:$AO57)-SUM($C58:AE58))&lt;-($C61+AF59),SUM($B57:$AO57)-SUM($C58:AE58)-AF59,-($C61+AF59))</f>
        <v>0</v>
      </c>
      <c r="AG58" s="66">
        <f>IF((SUM($B57:$AO57)-SUM($C58:AF58))&lt;-($C61+AG59),SUM($B57:$AO57)-SUM($C58:AF58)-AG59,-($C61+AG59))</f>
        <v>0</v>
      </c>
      <c r="AH58" s="66">
        <f>IF((SUM($B57:$AO57)-SUM($C58:AG58))&lt;-($C61+AH59),SUM($B57:$AO57)-SUM($C58:AG58)-AH59,-($C61+AH59))</f>
        <v>0</v>
      </c>
      <c r="AI58" s="66">
        <f>IF((SUM($B57:$AO57)-SUM($C58:AH58))&lt;-($C61+AI59),SUM($B57:$AO57)-SUM($C58:AH58)-AI59,-($C61+AI59))</f>
        <v>0</v>
      </c>
      <c r="AJ58" s="66">
        <f>IF((SUM($B57:$AO57)-SUM($C58:AI58))&lt;-($C61+AJ59),SUM($B57:$AO57)-SUM($C58:AI58)-AJ59,-($C61+AJ59))</f>
        <v>0</v>
      </c>
      <c r="AK58" s="66">
        <f>IF((SUM($B57:$AO57)-SUM($C58:AJ58))&lt;-($C61+AK59),SUM($B57:$AO57)-SUM($C58:AJ58)-AK59,-($C61+AK59))</f>
        <v>0</v>
      </c>
      <c r="AL58" s="66">
        <f>IF((SUM($B57:$AO57)-SUM($C58:AK58))&lt;-($C61+AL59),SUM($B57:$AO57)-SUM($C58:AK58)-AL59,-($C61+AL59))</f>
        <v>0</v>
      </c>
      <c r="AM58" s="66">
        <f>IF((SUM($B57:$AO57)-SUM($C58:AL58))&lt;-($C61+AM59),SUM($B57:$AO57)-SUM($C58:AL58)-AM59,-($C61+AM59))</f>
        <v>0</v>
      </c>
      <c r="AN58" s="66">
        <f>IF((SUM($B57:$AO57)-SUM($C58:AM58))&lt;-($C61+AN59),SUM($B57:$AO57)-SUM($C58:AM58)-AN59,-($C61+AN59))</f>
        <v>0</v>
      </c>
      <c r="AO58" s="66">
        <f>IF((SUM($B57:$AO57)-SUM($C58:AN58))&lt;-($C61+AO59),SUM($B57:$AO57)-SUM($C58:AN58)-AO59,-($C61+AO59))</f>
        <v>0</v>
      </c>
      <c r="AP58" s="262"/>
    </row>
    <row r="59" spans="1:42" outlineLevel="1" x14ac:dyDescent="0.25">
      <c r="A59" s="272" t="s">
        <v>102</v>
      </c>
      <c r="B59" s="66"/>
      <c r="C59" s="66">
        <f>SUM($B57:$AO57)*$A61</f>
        <v>0</v>
      </c>
      <c r="D59" s="66">
        <f>(SUM($B57:$AO57)-SUM($C58:C58))*$A61</f>
        <v>0</v>
      </c>
      <c r="E59" s="66">
        <f>(SUM($B57:$AO57)-SUM($C58:D58))*$A61</f>
        <v>0</v>
      </c>
      <c r="F59" s="66">
        <f>(SUM($B57:$AO57)-SUM($C58:E58))*$A61</f>
        <v>0</v>
      </c>
      <c r="G59" s="66">
        <f>(SUM($B57:$AO57)-SUM($C58:F58))*$A61</f>
        <v>0</v>
      </c>
      <c r="H59" s="66">
        <f>(SUM($B57:$AO57)-SUM($C58:G58))*$A61</f>
        <v>0</v>
      </c>
      <c r="I59" s="66">
        <f>(SUM($B57:$AO57)-SUM($C58:H58))*$A61</f>
        <v>0</v>
      </c>
      <c r="J59" s="66">
        <f>(SUM($B57:$AO57)-SUM($C58:I58))*$A61</f>
        <v>0</v>
      </c>
      <c r="K59" s="66">
        <f>(SUM($B57:$AO57)-SUM($C58:J58))*$A61</f>
        <v>0</v>
      </c>
      <c r="L59" s="66">
        <f>(SUM($B57:$AO57)-SUM($C58:K58))*$A61</f>
        <v>0</v>
      </c>
      <c r="M59" s="66">
        <f>(SUM($B57:$AO57)-SUM($C58:L58))*$A61</f>
        <v>0</v>
      </c>
      <c r="N59" s="66">
        <f>(SUM($B57:$AO57)-SUM($C58:M58))*$A61</f>
        <v>0</v>
      </c>
      <c r="O59" s="66">
        <f>(SUM($B57:$AO57)-SUM($C58:N58))*$A61</f>
        <v>0</v>
      </c>
      <c r="P59" s="66">
        <f>(SUM($B57:$AO57)-SUM($C58:O58))*$A61</f>
        <v>0</v>
      </c>
      <c r="Q59" s="66">
        <f>(SUM($B57:$AO57)-SUM($C58:P58))*$A61</f>
        <v>0</v>
      </c>
      <c r="R59" s="66">
        <f>(SUM($B57:$AO57)-SUM($C58:Q58))*$A61</f>
        <v>0</v>
      </c>
      <c r="S59" s="66">
        <f>(SUM($B57:$AO57)-SUM($C58:R58))*$A61</f>
        <v>0</v>
      </c>
      <c r="T59" s="66">
        <f>(SUM($B57:$AO57)-SUM($C58:S58))*$A61</f>
        <v>0</v>
      </c>
      <c r="U59" s="66">
        <f>(SUM($B57:$AO57)-SUM($C58:T58))*$A61</f>
        <v>0</v>
      </c>
      <c r="V59" s="66">
        <f>(SUM($B57:$AO57)-SUM($C58:U58))*$A61</f>
        <v>0</v>
      </c>
      <c r="W59" s="66">
        <f>(SUM($B57:$AO57)-SUM($C58:V58))*$A61</f>
        <v>0</v>
      </c>
      <c r="X59" s="66">
        <f>(SUM($B57:$AO57)-SUM($C58:W58))*$A61</f>
        <v>0</v>
      </c>
      <c r="Y59" s="66">
        <f>(SUM($B57:$AO57)-SUM($C58:X58))*$A61</f>
        <v>0</v>
      </c>
      <c r="Z59" s="66">
        <f>(SUM($B57:$AO57)-SUM($C58:Y58))*$A61</f>
        <v>0</v>
      </c>
      <c r="AA59" s="66">
        <f>(SUM($B57:$AO57)-SUM($C58:Z58))*$A61</f>
        <v>0</v>
      </c>
      <c r="AB59" s="66">
        <f>(SUM($B57:$AO57)-SUM($C58:AA58))*$A61</f>
        <v>0</v>
      </c>
      <c r="AC59" s="66">
        <f>(SUM($B57:$AO57)-SUM($C58:AB58))*$A61</f>
        <v>0</v>
      </c>
      <c r="AD59" s="66">
        <f>(SUM($B57:$AO57)-SUM($C58:AC58))*$A61</f>
        <v>0</v>
      </c>
      <c r="AE59" s="66">
        <f>(SUM($B57:$AO57)-SUM($C58:AD58))*$A61</f>
        <v>0</v>
      </c>
      <c r="AF59" s="66">
        <f>(SUM($B57:$AO57)-SUM($C58:AE58))*$A61</f>
        <v>0</v>
      </c>
      <c r="AG59" s="66">
        <f>(SUM($B57:$AO57)-SUM($C58:AF58))*$A61</f>
        <v>0</v>
      </c>
      <c r="AH59" s="66">
        <f>(SUM($B57:$AO57)-SUM($C58:AG58))*$A61</f>
        <v>0</v>
      </c>
      <c r="AI59" s="66">
        <f>(SUM($B57:$AO57)-SUM($C58:AH58))*$A61</f>
        <v>0</v>
      </c>
      <c r="AJ59" s="66">
        <f>(SUM($B57:$AO57)-SUM($C58:AI58))*$A61</f>
        <v>0</v>
      </c>
      <c r="AK59" s="66">
        <f>(SUM($B57:$AO57)-SUM($C58:AJ58))*$A61</f>
        <v>0</v>
      </c>
      <c r="AL59" s="66">
        <f>(SUM($B57:$AO57)-SUM($C58:AK58))*$A61</f>
        <v>0</v>
      </c>
      <c r="AM59" s="66">
        <f>(SUM($B57:$AO57)-SUM($C58:AL58))*$A61</f>
        <v>0</v>
      </c>
      <c r="AN59" s="66">
        <f>(SUM($B57:$AO57)-SUM($C58:AM58))*$A61</f>
        <v>0</v>
      </c>
      <c r="AO59" s="66">
        <f>(SUM($B57:$AO57)-SUM($C58:AN58))*$A61</f>
        <v>0</v>
      </c>
      <c r="AP59" s="262"/>
    </row>
    <row r="60" spans="1:42" outlineLevel="1" x14ac:dyDescent="0.25">
      <c r="A60" s="259" t="s">
        <v>103</v>
      </c>
      <c r="B60" s="261">
        <f>B58+B59</f>
        <v>0</v>
      </c>
      <c r="C60" s="261">
        <f t="shared" ref="C60:AO60" si="12">C58+C59</f>
        <v>0</v>
      </c>
      <c r="D60" s="261">
        <f t="shared" si="12"/>
        <v>0</v>
      </c>
      <c r="E60" s="261">
        <f t="shared" si="12"/>
        <v>0</v>
      </c>
      <c r="F60" s="261">
        <f t="shared" si="12"/>
        <v>0</v>
      </c>
      <c r="G60" s="261">
        <f t="shared" si="12"/>
        <v>0</v>
      </c>
      <c r="H60" s="261">
        <f t="shared" si="12"/>
        <v>0</v>
      </c>
      <c r="I60" s="261">
        <f t="shared" si="12"/>
        <v>0</v>
      </c>
      <c r="J60" s="261">
        <f t="shared" si="12"/>
        <v>0</v>
      </c>
      <c r="K60" s="261">
        <f t="shared" si="12"/>
        <v>0</v>
      </c>
      <c r="L60" s="261">
        <f t="shared" si="12"/>
        <v>0</v>
      </c>
      <c r="M60" s="261">
        <f t="shared" si="12"/>
        <v>0</v>
      </c>
      <c r="N60" s="261">
        <f t="shared" si="12"/>
        <v>0</v>
      </c>
      <c r="O60" s="261">
        <f t="shared" si="12"/>
        <v>0</v>
      </c>
      <c r="P60" s="261">
        <f t="shared" si="12"/>
        <v>0</v>
      </c>
      <c r="Q60" s="261">
        <f t="shared" si="12"/>
        <v>0</v>
      </c>
      <c r="R60" s="261">
        <f t="shared" si="12"/>
        <v>0</v>
      </c>
      <c r="S60" s="261">
        <f t="shared" si="12"/>
        <v>0</v>
      </c>
      <c r="T60" s="261">
        <f t="shared" si="12"/>
        <v>0</v>
      </c>
      <c r="U60" s="261">
        <f t="shared" si="12"/>
        <v>0</v>
      </c>
      <c r="V60" s="261">
        <f t="shared" si="12"/>
        <v>0</v>
      </c>
      <c r="W60" s="261">
        <f t="shared" si="12"/>
        <v>0</v>
      </c>
      <c r="X60" s="261">
        <f t="shared" si="12"/>
        <v>0</v>
      </c>
      <c r="Y60" s="261">
        <f t="shared" si="12"/>
        <v>0</v>
      </c>
      <c r="Z60" s="261">
        <f t="shared" si="12"/>
        <v>0</v>
      </c>
      <c r="AA60" s="261">
        <f t="shared" si="12"/>
        <v>0</v>
      </c>
      <c r="AB60" s="261">
        <f t="shared" si="12"/>
        <v>0</v>
      </c>
      <c r="AC60" s="261">
        <f t="shared" si="12"/>
        <v>0</v>
      </c>
      <c r="AD60" s="261">
        <f t="shared" si="12"/>
        <v>0</v>
      </c>
      <c r="AE60" s="261">
        <f t="shared" si="12"/>
        <v>0</v>
      </c>
      <c r="AF60" s="261">
        <f t="shared" si="12"/>
        <v>0</v>
      </c>
      <c r="AG60" s="261">
        <f t="shared" si="12"/>
        <v>0</v>
      </c>
      <c r="AH60" s="261">
        <f t="shared" si="12"/>
        <v>0</v>
      </c>
      <c r="AI60" s="261">
        <f t="shared" si="12"/>
        <v>0</v>
      </c>
      <c r="AJ60" s="261">
        <f t="shared" si="12"/>
        <v>0</v>
      </c>
      <c r="AK60" s="261">
        <f t="shared" si="12"/>
        <v>0</v>
      </c>
      <c r="AL60" s="261">
        <f t="shared" si="12"/>
        <v>0</v>
      </c>
      <c r="AM60" s="261">
        <f t="shared" si="12"/>
        <v>0</v>
      </c>
      <c r="AN60" s="261">
        <f t="shared" si="12"/>
        <v>0</v>
      </c>
      <c r="AO60" s="261">
        <f t="shared" si="12"/>
        <v>0</v>
      </c>
      <c r="AP60" s="262"/>
    </row>
    <row r="61" spans="1:42" x14ac:dyDescent="0.25">
      <c r="A61" s="79"/>
      <c r="B61" s="68"/>
      <c r="C61" s="267">
        <f>IF(B61="",0,PMT(A61,B61,B57))</f>
        <v>0</v>
      </c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2"/>
    </row>
    <row r="62" spans="1:42" outlineLevel="1" x14ac:dyDescent="0.25">
      <c r="A62" s="272" t="s">
        <v>100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262"/>
    </row>
    <row r="63" spans="1:42" outlineLevel="1" x14ac:dyDescent="0.25">
      <c r="A63" s="272" t="s">
        <v>101</v>
      </c>
      <c r="B63" s="66"/>
      <c r="C63" s="66">
        <f>-($C66+C64)</f>
        <v>0</v>
      </c>
      <c r="D63" s="66">
        <f>IF((SUM($B62:$AO62)-SUM($C63:C63))&lt;-($C66+D64),SUM($B62:$AO62)-SUM($C63:C63)-D64,-($C66+D64))</f>
        <v>0</v>
      </c>
      <c r="E63" s="66">
        <f>IF((SUM($B62:$AO62)-SUM($C63:D63))&lt;-($C66+E64),SUM($B62:$AO62)-SUM($C63:D63)-E64,-($C66+E64))</f>
        <v>0</v>
      </c>
      <c r="F63" s="66">
        <f>IF((SUM($B62:$AO62)-SUM($C63:E63))&lt;-($C66+F64),SUM($B62:$AO62)-SUM($C63:E63)-F64,-($C66+F64))</f>
        <v>0</v>
      </c>
      <c r="G63" s="66">
        <f>IF((SUM($B62:$AO62)-SUM($C63:F63))&lt;-($C66+G64),SUM($B62:$AO62)-SUM($C63:F63)-G64,-($C66+G64))</f>
        <v>0</v>
      </c>
      <c r="H63" s="66">
        <f>IF((SUM($B62:$AO62)-SUM($C63:G63))&lt;-($C66+H64),SUM($B62:$AO62)-SUM($C63:G63)-H64,-($C66+H64))</f>
        <v>0</v>
      </c>
      <c r="I63" s="66">
        <f>IF((SUM($B62:$AO62)-SUM($C63:H63))&lt;-($C66+I64),SUM($B62:$AO62)-SUM($C63:H63)-I64,-($C66+I64))</f>
        <v>0</v>
      </c>
      <c r="J63" s="66">
        <f>IF((SUM($B62:$AO62)-SUM($C63:I63))&lt;-($C66+J64),SUM($B62:$AO62)-SUM($C63:I63)-J64,-($C66+J64))</f>
        <v>0</v>
      </c>
      <c r="K63" s="66">
        <f>IF((SUM($B62:$AO62)-SUM($C63:J63))&lt;-($C66+K64),SUM($B62:$AO62)-SUM($C63:J63)-K64,-($C66+K64))</f>
        <v>0</v>
      </c>
      <c r="L63" s="66">
        <f>IF((SUM($B62:$AO62)-SUM($C63:K63))&lt;-($C66+L64),SUM($B62:$AO62)-SUM($C63:K63)-L64,-($C66+L64))</f>
        <v>0</v>
      </c>
      <c r="M63" s="66">
        <f>IF((SUM($B62:$AO62)-SUM($C63:L63))&lt;-($C66+M64),SUM($B62:$AO62)-SUM($C63:L63)-M64,-($C66+M64))</f>
        <v>0</v>
      </c>
      <c r="N63" s="66">
        <f>IF((SUM($B62:$AO62)-SUM($C63:M63))&lt;-($C66+N64),SUM($B62:$AO62)-SUM($C63:M63)-N64,-($C66+N64))</f>
        <v>0</v>
      </c>
      <c r="O63" s="66">
        <f>IF((SUM($B62:$AO62)-SUM($C63:N63))&lt;-($C66+O64),SUM($B62:$AO62)-SUM($C63:N63)-O64,-($C66+O64))</f>
        <v>0</v>
      </c>
      <c r="P63" s="66">
        <f>IF((SUM($B62:$AO62)-SUM($C63:O63))&lt;-($C66+P64),SUM($B62:$AO62)-SUM($C63:O63)-P64,-($C66+P64))</f>
        <v>0</v>
      </c>
      <c r="Q63" s="66">
        <f>IF((SUM($B62:$AO62)-SUM($C63:P63))&lt;-($C66+Q64),SUM($B62:$AO62)-SUM($C63:P63)-Q64,-($C66+Q64))</f>
        <v>0</v>
      </c>
      <c r="R63" s="66">
        <f>IF((SUM($B62:$AO62)-SUM($C63:Q63))&lt;-($C66+R64),SUM($B62:$AO62)-SUM($C63:Q63)-R64,-($C66+R64))</f>
        <v>0</v>
      </c>
      <c r="S63" s="66">
        <f>IF((SUM($B62:$AO62)-SUM($C63:R63))&lt;-($C66+S64),SUM($B62:$AO62)-SUM($C63:R63)-S64,-($C66+S64))</f>
        <v>0</v>
      </c>
      <c r="T63" s="66">
        <f>IF((SUM($B62:$AO62)-SUM($C63:S63))&lt;-($C66+T64),SUM($B62:$AO62)-SUM($C63:S63)-T64,-($C66+T64))</f>
        <v>0</v>
      </c>
      <c r="U63" s="66">
        <f>IF((SUM($B62:$AO62)-SUM($C63:T63))&lt;-($C66+U64),SUM($B62:$AO62)-SUM($C63:T63)-U64,-($C66+U64))</f>
        <v>0</v>
      </c>
      <c r="V63" s="66">
        <f>IF((SUM($B62:$AO62)-SUM($C63:U63))&lt;-($C66+V64),SUM($B62:$AO62)-SUM($C63:U63)-V64,-($C66+V64))</f>
        <v>0</v>
      </c>
      <c r="W63" s="66">
        <f>IF((SUM($B62:$AO62)-SUM($C63:V63))&lt;-($C66+W64),SUM($B62:$AO62)-SUM($C63:V63)-W64,-($C66+W64))</f>
        <v>0</v>
      </c>
      <c r="X63" s="66">
        <f>IF((SUM($B62:$AO62)-SUM($C63:W63))&lt;-($C66+X64),SUM($B62:$AO62)-SUM($C63:W63)-X64,-($C66+X64))</f>
        <v>0</v>
      </c>
      <c r="Y63" s="66">
        <f>IF((SUM($B62:$AO62)-SUM($C63:X63))&lt;-($C66+Y64),SUM($B62:$AO62)-SUM($C63:X63)-Y64,-($C66+Y64))</f>
        <v>0</v>
      </c>
      <c r="Z63" s="66">
        <f>IF((SUM($B62:$AO62)-SUM($C63:Y63))&lt;-($C66+Z64),SUM($B62:$AO62)-SUM($C63:Y63)-Z64,-($C66+Z64))</f>
        <v>0</v>
      </c>
      <c r="AA63" s="66">
        <f>IF((SUM($B62:$AO62)-SUM($C63:Z63))&lt;-($C66+AA64),SUM($B62:$AO62)-SUM($C63:Z63)-AA64,-($C66+AA64))</f>
        <v>0</v>
      </c>
      <c r="AB63" s="66">
        <f>IF((SUM($B62:$AO62)-SUM($C63:AA63))&lt;-($C66+AB64),SUM($B62:$AO62)-SUM($C63:AA63)-AB64,-($C66+AB64))</f>
        <v>0</v>
      </c>
      <c r="AC63" s="66">
        <f>IF((SUM($B62:$AO62)-SUM($C63:AB63))&lt;-($C66+AC64),SUM($B62:$AO62)-SUM($C63:AB63)-AC64,-($C66+AC64))</f>
        <v>0</v>
      </c>
      <c r="AD63" s="66">
        <f>IF((SUM($B62:$AO62)-SUM($C63:AC63))&lt;-($C66+AD64),SUM($B62:$AO62)-SUM($C63:AC63)-AD64,-($C66+AD64))</f>
        <v>0</v>
      </c>
      <c r="AE63" s="66">
        <f>IF((SUM($B62:$AO62)-SUM($C63:AD63))&lt;-($C66+AE64),SUM($B62:$AO62)-SUM($C63:AD63)-AE64,-($C66+AE64))</f>
        <v>0</v>
      </c>
      <c r="AF63" s="66">
        <f>IF((SUM($B62:$AO62)-SUM($C63:AE63))&lt;-($C66+AF64),SUM($B62:$AO62)-SUM($C63:AE63)-AF64,-($C66+AF64))</f>
        <v>0</v>
      </c>
      <c r="AG63" s="66">
        <f>IF((SUM($B62:$AO62)-SUM($C63:AF63))&lt;-($C66+AG64),SUM($B62:$AO62)-SUM($C63:AF63)-AG64,-($C66+AG64))</f>
        <v>0</v>
      </c>
      <c r="AH63" s="66">
        <f>IF((SUM($B62:$AO62)-SUM($C63:AG63))&lt;-($C66+AH64),SUM($B62:$AO62)-SUM($C63:AG63)-AH64,-($C66+AH64))</f>
        <v>0</v>
      </c>
      <c r="AI63" s="66">
        <f>IF((SUM($B62:$AO62)-SUM($C63:AH63))&lt;-($C66+AI64),SUM($B62:$AO62)-SUM($C63:AH63)-AI64,-($C66+AI64))</f>
        <v>0</v>
      </c>
      <c r="AJ63" s="66">
        <f>IF((SUM($B62:$AO62)-SUM($C63:AI63))&lt;-($C66+AJ64),SUM($B62:$AO62)-SUM($C63:AI63)-AJ64,-($C66+AJ64))</f>
        <v>0</v>
      </c>
      <c r="AK63" s="66">
        <f>IF((SUM($B62:$AO62)-SUM($C63:AJ63))&lt;-($C66+AK64),SUM($B62:$AO62)-SUM($C63:AJ63)-AK64,-($C66+AK64))</f>
        <v>0</v>
      </c>
      <c r="AL63" s="66">
        <f>IF((SUM($B62:$AO62)-SUM($C63:AK63))&lt;-($C66+AL64),SUM($B62:$AO62)-SUM($C63:AK63)-AL64,-($C66+AL64))</f>
        <v>0</v>
      </c>
      <c r="AM63" s="66">
        <f>IF((SUM($B62:$AO62)-SUM($C63:AL63))&lt;-($C66+AM64),SUM($B62:$AO62)-SUM($C63:AL63)-AM64,-($C66+AM64))</f>
        <v>0</v>
      </c>
      <c r="AN63" s="66">
        <f>IF((SUM($B62:$AO62)-SUM($C63:AM63))&lt;-($C66+AN64),SUM($B62:$AO62)-SUM($C63:AM63)-AN64,-($C66+AN64))</f>
        <v>0</v>
      </c>
      <c r="AO63" s="66">
        <f>IF((SUM($B62:$AO62)-SUM($C63:AN63))&lt;-($C66+AO64),SUM($B62:$AO62)-SUM($C63:AN63)-AO64,-($C66+AO64))</f>
        <v>0</v>
      </c>
      <c r="AP63" s="262"/>
    </row>
    <row r="64" spans="1:42" outlineLevel="1" x14ac:dyDescent="0.25">
      <c r="A64" s="272" t="s">
        <v>102</v>
      </c>
      <c r="B64" s="66"/>
      <c r="C64" s="66">
        <f>SUM($B62:$AO62)*$A66</f>
        <v>0</v>
      </c>
      <c r="D64" s="66">
        <f>(SUM($B62:$AO62)-SUM($C63:C63))*$A66</f>
        <v>0</v>
      </c>
      <c r="E64" s="66">
        <f>(SUM($B62:$AO62)-SUM($C63:D63))*$A66</f>
        <v>0</v>
      </c>
      <c r="F64" s="66">
        <f>(SUM($B62:$AO62)-SUM($C63:E63))*$A66</f>
        <v>0</v>
      </c>
      <c r="G64" s="66">
        <f>(SUM($B62:$AO62)-SUM($C63:F63))*$A66</f>
        <v>0</v>
      </c>
      <c r="H64" s="66">
        <f>(SUM($B62:$AO62)-SUM($C63:G63))*$A66</f>
        <v>0</v>
      </c>
      <c r="I64" s="66">
        <f>(SUM($B62:$AO62)-SUM($C63:H63))*$A66</f>
        <v>0</v>
      </c>
      <c r="J64" s="66">
        <f>(SUM($B62:$AO62)-SUM($C63:I63))*$A66</f>
        <v>0</v>
      </c>
      <c r="K64" s="66">
        <f>(SUM($B62:$AO62)-SUM($C63:J63))*$A66</f>
        <v>0</v>
      </c>
      <c r="L64" s="66">
        <f>(SUM($B62:$AO62)-SUM($C63:K63))*$A66</f>
        <v>0</v>
      </c>
      <c r="M64" s="66">
        <f>(SUM($B62:$AO62)-SUM($C63:L63))*$A66</f>
        <v>0</v>
      </c>
      <c r="N64" s="66">
        <f>(SUM($B62:$AO62)-SUM($C63:M63))*$A66</f>
        <v>0</v>
      </c>
      <c r="O64" s="66">
        <f>(SUM($B62:$AO62)-SUM($C63:N63))*$A66</f>
        <v>0</v>
      </c>
      <c r="P64" s="66">
        <f>(SUM($B62:$AO62)-SUM($C63:O63))*$A66</f>
        <v>0</v>
      </c>
      <c r="Q64" s="66">
        <f>(SUM($B62:$AO62)-SUM($C63:P63))*$A66</f>
        <v>0</v>
      </c>
      <c r="R64" s="66">
        <f>(SUM($B62:$AO62)-SUM($C63:Q63))*$A66</f>
        <v>0</v>
      </c>
      <c r="S64" s="66">
        <f>(SUM($B62:$AO62)-SUM($C63:R63))*$A66</f>
        <v>0</v>
      </c>
      <c r="T64" s="66">
        <f>(SUM($B62:$AO62)-SUM($C63:S63))*$A66</f>
        <v>0</v>
      </c>
      <c r="U64" s="66">
        <f>(SUM($B62:$AO62)-SUM($C63:T63))*$A66</f>
        <v>0</v>
      </c>
      <c r="V64" s="66">
        <f>(SUM($B62:$AO62)-SUM($C63:U63))*$A66</f>
        <v>0</v>
      </c>
      <c r="W64" s="66">
        <f>(SUM($B62:$AO62)-SUM($C63:V63))*$A66</f>
        <v>0</v>
      </c>
      <c r="X64" s="66">
        <f>(SUM($B62:$AO62)-SUM($C63:W63))*$A66</f>
        <v>0</v>
      </c>
      <c r="Y64" s="66">
        <f>(SUM($B62:$AO62)-SUM($C63:X63))*$A66</f>
        <v>0</v>
      </c>
      <c r="Z64" s="66">
        <f>(SUM($B62:$AO62)-SUM($C63:Y63))*$A66</f>
        <v>0</v>
      </c>
      <c r="AA64" s="66">
        <f>(SUM($B62:$AO62)-SUM($C63:Z63))*$A66</f>
        <v>0</v>
      </c>
      <c r="AB64" s="66">
        <f>(SUM($B62:$AO62)-SUM($C63:AA63))*$A66</f>
        <v>0</v>
      </c>
      <c r="AC64" s="66">
        <f>(SUM($B62:$AO62)-SUM($C63:AB63))*$A66</f>
        <v>0</v>
      </c>
      <c r="AD64" s="66">
        <f>(SUM($B62:$AO62)-SUM($C63:AC63))*$A66</f>
        <v>0</v>
      </c>
      <c r="AE64" s="66">
        <f>(SUM($B62:$AO62)-SUM($C63:AD63))*$A66</f>
        <v>0</v>
      </c>
      <c r="AF64" s="66">
        <f>(SUM($B62:$AO62)-SUM($C63:AE63))*$A66</f>
        <v>0</v>
      </c>
      <c r="AG64" s="66">
        <f>(SUM($B62:$AO62)-SUM($C63:AF63))*$A66</f>
        <v>0</v>
      </c>
      <c r="AH64" s="66">
        <f>(SUM($B62:$AO62)-SUM($C63:AG63))*$A66</f>
        <v>0</v>
      </c>
      <c r="AI64" s="66">
        <f>(SUM($B62:$AO62)-SUM($C63:AH63))*$A66</f>
        <v>0</v>
      </c>
      <c r="AJ64" s="66">
        <f>(SUM($B62:$AO62)-SUM($C63:AI63))*$A66</f>
        <v>0</v>
      </c>
      <c r="AK64" s="66">
        <f>(SUM($B62:$AO62)-SUM($C63:AJ63))*$A66</f>
        <v>0</v>
      </c>
      <c r="AL64" s="66">
        <f>(SUM($B62:$AO62)-SUM($C63:AK63))*$A66</f>
        <v>0</v>
      </c>
      <c r="AM64" s="66">
        <f>(SUM($B62:$AO62)-SUM($C63:AL63))*$A66</f>
        <v>0</v>
      </c>
      <c r="AN64" s="66">
        <f>(SUM($B62:$AO62)-SUM($C63:AM63))*$A66</f>
        <v>0</v>
      </c>
      <c r="AO64" s="66">
        <f>(SUM($B62:$AO62)-SUM($C63:AN63))*$A66</f>
        <v>0</v>
      </c>
      <c r="AP64" s="262"/>
    </row>
    <row r="65" spans="1:42" outlineLevel="1" x14ac:dyDescent="0.25">
      <c r="A65" s="259" t="s">
        <v>103</v>
      </c>
      <c r="B65" s="261">
        <f>B63+B64</f>
        <v>0</v>
      </c>
      <c r="C65" s="261">
        <f t="shared" ref="C65:AO65" si="13">C63+C64</f>
        <v>0</v>
      </c>
      <c r="D65" s="261">
        <f t="shared" si="13"/>
        <v>0</v>
      </c>
      <c r="E65" s="261">
        <f t="shared" si="13"/>
        <v>0</v>
      </c>
      <c r="F65" s="261">
        <f t="shared" si="13"/>
        <v>0</v>
      </c>
      <c r="G65" s="261">
        <f t="shared" si="13"/>
        <v>0</v>
      </c>
      <c r="H65" s="261">
        <f t="shared" si="13"/>
        <v>0</v>
      </c>
      <c r="I65" s="261">
        <f t="shared" si="13"/>
        <v>0</v>
      </c>
      <c r="J65" s="261">
        <f t="shared" si="13"/>
        <v>0</v>
      </c>
      <c r="K65" s="261">
        <f t="shared" si="13"/>
        <v>0</v>
      </c>
      <c r="L65" s="261">
        <f t="shared" si="13"/>
        <v>0</v>
      </c>
      <c r="M65" s="261">
        <f t="shared" si="13"/>
        <v>0</v>
      </c>
      <c r="N65" s="261">
        <f t="shared" si="13"/>
        <v>0</v>
      </c>
      <c r="O65" s="261">
        <f t="shared" si="13"/>
        <v>0</v>
      </c>
      <c r="P65" s="261">
        <f t="shared" si="13"/>
        <v>0</v>
      </c>
      <c r="Q65" s="261">
        <f t="shared" si="13"/>
        <v>0</v>
      </c>
      <c r="R65" s="261">
        <f t="shared" si="13"/>
        <v>0</v>
      </c>
      <c r="S65" s="261">
        <f t="shared" si="13"/>
        <v>0</v>
      </c>
      <c r="T65" s="261">
        <f t="shared" si="13"/>
        <v>0</v>
      </c>
      <c r="U65" s="261">
        <f t="shared" si="13"/>
        <v>0</v>
      </c>
      <c r="V65" s="261">
        <f t="shared" si="13"/>
        <v>0</v>
      </c>
      <c r="W65" s="261">
        <f t="shared" si="13"/>
        <v>0</v>
      </c>
      <c r="X65" s="261">
        <f t="shared" si="13"/>
        <v>0</v>
      </c>
      <c r="Y65" s="261">
        <f t="shared" si="13"/>
        <v>0</v>
      </c>
      <c r="Z65" s="261">
        <f t="shared" si="13"/>
        <v>0</v>
      </c>
      <c r="AA65" s="261">
        <f t="shared" si="13"/>
        <v>0</v>
      </c>
      <c r="AB65" s="261">
        <f t="shared" si="13"/>
        <v>0</v>
      </c>
      <c r="AC65" s="261">
        <f t="shared" si="13"/>
        <v>0</v>
      </c>
      <c r="AD65" s="261">
        <f t="shared" si="13"/>
        <v>0</v>
      </c>
      <c r="AE65" s="261">
        <f t="shared" si="13"/>
        <v>0</v>
      </c>
      <c r="AF65" s="261">
        <f t="shared" si="13"/>
        <v>0</v>
      </c>
      <c r="AG65" s="261">
        <f t="shared" si="13"/>
        <v>0</v>
      </c>
      <c r="AH65" s="261">
        <f t="shared" si="13"/>
        <v>0</v>
      </c>
      <c r="AI65" s="261">
        <f t="shared" si="13"/>
        <v>0</v>
      </c>
      <c r="AJ65" s="261">
        <f t="shared" si="13"/>
        <v>0</v>
      </c>
      <c r="AK65" s="261">
        <f t="shared" si="13"/>
        <v>0</v>
      </c>
      <c r="AL65" s="261">
        <f t="shared" si="13"/>
        <v>0</v>
      </c>
      <c r="AM65" s="261">
        <f t="shared" si="13"/>
        <v>0</v>
      </c>
      <c r="AN65" s="261">
        <f t="shared" si="13"/>
        <v>0</v>
      </c>
      <c r="AO65" s="261">
        <f t="shared" si="13"/>
        <v>0</v>
      </c>
      <c r="AP65" s="262"/>
    </row>
    <row r="66" spans="1:42" x14ac:dyDescent="0.25">
      <c r="A66" s="79"/>
      <c r="B66" s="68"/>
      <c r="C66" s="267">
        <f>IF(B66="",0,PMT(A66,B66,B62))</f>
        <v>0</v>
      </c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2"/>
    </row>
    <row r="67" spans="1:42" ht="15.75" thickBot="1" x14ac:dyDescent="0.3">
      <c r="A67" s="271"/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63"/>
    </row>
  </sheetData>
  <conditionalFormatting sqref="B12:B14 B17:B19">
    <cfRule type="expression" dxfId="445" priority="440">
      <formula>$B$2=""</formula>
    </cfRule>
  </conditionalFormatting>
  <conditionalFormatting sqref="C12 C17:C19">
    <cfRule type="expression" dxfId="444" priority="439">
      <formula>$C$2=""</formula>
    </cfRule>
  </conditionalFormatting>
  <conditionalFormatting sqref="D12 D17:D19">
    <cfRule type="expression" dxfId="443" priority="438">
      <formula>$D$2=""</formula>
    </cfRule>
  </conditionalFormatting>
  <conditionalFormatting sqref="E12 E17:E19">
    <cfRule type="expression" dxfId="442" priority="437">
      <formula>$E$2=""</formula>
    </cfRule>
  </conditionalFormatting>
  <conditionalFormatting sqref="F12 F17:F19">
    <cfRule type="expression" dxfId="441" priority="436">
      <formula>$F$2=""</formula>
    </cfRule>
  </conditionalFormatting>
  <conditionalFormatting sqref="G12 G17:G19">
    <cfRule type="expression" dxfId="440" priority="435">
      <formula>$G$2=""</formula>
    </cfRule>
  </conditionalFormatting>
  <conditionalFormatting sqref="H12 H17:H19">
    <cfRule type="expression" dxfId="439" priority="434">
      <formula>$H$2=""</formula>
    </cfRule>
  </conditionalFormatting>
  <conditionalFormatting sqref="I12 I17:I19">
    <cfRule type="expression" dxfId="438" priority="433">
      <formula>$I$2=""</formula>
    </cfRule>
  </conditionalFormatting>
  <conditionalFormatting sqref="J12 J17:J19">
    <cfRule type="expression" dxfId="437" priority="432">
      <formula>$J$2=""</formula>
    </cfRule>
  </conditionalFormatting>
  <conditionalFormatting sqref="K12 K17:K19">
    <cfRule type="expression" dxfId="436" priority="431">
      <formula>$K$2=""</formula>
    </cfRule>
  </conditionalFormatting>
  <conditionalFormatting sqref="L12 L17:L19">
    <cfRule type="expression" dxfId="435" priority="430">
      <formula>$L$2=""</formula>
    </cfRule>
  </conditionalFormatting>
  <conditionalFormatting sqref="M12 M17:M19">
    <cfRule type="expression" dxfId="434" priority="429">
      <formula>$M$2=""</formula>
    </cfRule>
  </conditionalFormatting>
  <conditionalFormatting sqref="N12 N17:N19">
    <cfRule type="expression" dxfId="433" priority="428">
      <formula>$N$2=""</formula>
    </cfRule>
  </conditionalFormatting>
  <conditionalFormatting sqref="O12 O17:O19">
    <cfRule type="expression" dxfId="432" priority="427">
      <formula>$O$2=""</formula>
    </cfRule>
  </conditionalFormatting>
  <conditionalFormatting sqref="P12 P17:P19">
    <cfRule type="expression" dxfId="431" priority="426">
      <formula>$P$2=""</formula>
    </cfRule>
  </conditionalFormatting>
  <conditionalFormatting sqref="Q12 Q17:Q19">
    <cfRule type="expression" dxfId="430" priority="425">
      <formula>$Q$2=""</formula>
    </cfRule>
  </conditionalFormatting>
  <conditionalFormatting sqref="R12 R17:R19">
    <cfRule type="expression" dxfId="429" priority="424">
      <formula>$R$2=""</formula>
    </cfRule>
  </conditionalFormatting>
  <conditionalFormatting sqref="S12 S17:S19">
    <cfRule type="expression" dxfId="428" priority="423">
      <formula>$S$2=""</formula>
    </cfRule>
  </conditionalFormatting>
  <conditionalFormatting sqref="T12 T17:T19">
    <cfRule type="expression" dxfId="427" priority="422">
      <formula>$T$2=""</formula>
    </cfRule>
  </conditionalFormatting>
  <conditionalFormatting sqref="U12 U17:U19">
    <cfRule type="expression" dxfId="426" priority="421">
      <formula>$U$2=""</formula>
    </cfRule>
  </conditionalFormatting>
  <conditionalFormatting sqref="V12 V17:V19">
    <cfRule type="expression" dxfId="425" priority="420">
      <formula>$V$2=""</formula>
    </cfRule>
  </conditionalFormatting>
  <conditionalFormatting sqref="W12 W17:W19">
    <cfRule type="expression" dxfId="424" priority="419">
      <formula>$W$2=""</formula>
    </cfRule>
  </conditionalFormatting>
  <conditionalFormatting sqref="X12 X17:X19">
    <cfRule type="expression" dxfId="423" priority="418">
      <formula>$X$2=""</formula>
    </cfRule>
  </conditionalFormatting>
  <conditionalFormatting sqref="Y12 Y17:Y19">
    <cfRule type="expression" dxfId="422" priority="417">
      <formula>$Y$2=""</formula>
    </cfRule>
  </conditionalFormatting>
  <conditionalFormatting sqref="Z12 Z17:Z19">
    <cfRule type="expression" dxfId="421" priority="416">
      <formula>$Z$2=""</formula>
    </cfRule>
  </conditionalFormatting>
  <conditionalFormatting sqref="AA12 AA17:AA19">
    <cfRule type="expression" dxfId="420" priority="415">
      <formula>$AA$2=""</formula>
    </cfRule>
  </conditionalFormatting>
  <conditionalFormatting sqref="AB12 AB17:AB19">
    <cfRule type="expression" dxfId="419" priority="414">
      <formula>$AB$2=""</formula>
    </cfRule>
  </conditionalFormatting>
  <conditionalFormatting sqref="AC12 AC17:AC19">
    <cfRule type="expression" dxfId="418" priority="413">
      <formula>$AC$2=""</formula>
    </cfRule>
  </conditionalFormatting>
  <conditionalFormatting sqref="AD12 AD17:AD19">
    <cfRule type="expression" dxfId="417" priority="412">
      <formula>$AD$2=""</formula>
    </cfRule>
  </conditionalFormatting>
  <conditionalFormatting sqref="AE12 AE17:AE19">
    <cfRule type="expression" dxfId="416" priority="411">
      <formula>$AE$2=""</formula>
    </cfRule>
  </conditionalFormatting>
  <conditionalFormatting sqref="AF12 AF17:AF19">
    <cfRule type="expression" dxfId="415" priority="410">
      <formula>$AF$2=""</formula>
    </cfRule>
  </conditionalFormatting>
  <conditionalFormatting sqref="AG12 AG17:AG19">
    <cfRule type="expression" dxfId="414" priority="409">
      <formula>$AG$2=""</formula>
    </cfRule>
  </conditionalFormatting>
  <conditionalFormatting sqref="AH12 AH17:AH19">
    <cfRule type="expression" dxfId="413" priority="408">
      <formula>$AH$2=""</formula>
    </cfRule>
  </conditionalFormatting>
  <conditionalFormatting sqref="AI12 AI17:AI19">
    <cfRule type="expression" dxfId="412" priority="407">
      <formula>$AI$2=""</formula>
    </cfRule>
  </conditionalFormatting>
  <conditionalFormatting sqref="AJ12 AJ17:AJ19">
    <cfRule type="expression" dxfId="411" priority="406">
      <formula>$AJ$2=""</formula>
    </cfRule>
  </conditionalFormatting>
  <conditionalFormatting sqref="AK12 AK17:AK19">
    <cfRule type="expression" dxfId="410" priority="405">
      <formula>$AK$2=""</formula>
    </cfRule>
  </conditionalFormatting>
  <conditionalFormatting sqref="AL12 AL17:AL19">
    <cfRule type="expression" dxfId="409" priority="404">
      <formula>$AL$2=""</formula>
    </cfRule>
  </conditionalFormatting>
  <conditionalFormatting sqref="AM12 AM17:AM19">
    <cfRule type="expression" dxfId="408" priority="403">
      <formula>$AM$2=""</formula>
    </cfRule>
  </conditionalFormatting>
  <conditionalFormatting sqref="AN12 AN17:AN19">
    <cfRule type="expression" dxfId="407" priority="402">
      <formula>$AN$2=""</formula>
    </cfRule>
  </conditionalFormatting>
  <conditionalFormatting sqref="AO12 AO17:AO19">
    <cfRule type="expression" dxfId="406" priority="401">
      <formula>$AO$2=""</formula>
    </cfRule>
  </conditionalFormatting>
  <conditionalFormatting sqref="B22:B24">
    <cfRule type="expression" dxfId="405" priority="400">
      <formula>$B$2=""</formula>
    </cfRule>
  </conditionalFormatting>
  <conditionalFormatting sqref="C22:C24">
    <cfRule type="expression" dxfId="404" priority="399">
      <formula>$C$2=""</formula>
    </cfRule>
  </conditionalFormatting>
  <conditionalFormatting sqref="D22">
    <cfRule type="expression" dxfId="403" priority="398">
      <formula>$D$2=""</formula>
    </cfRule>
  </conditionalFormatting>
  <conditionalFormatting sqref="E22">
    <cfRule type="expression" dxfId="402" priority="397">
      <formula>$E$2=""</formula>
    </cfRule>
  </conditionalFormatting>
  <conditionalFormatting sqref="F22">
    <cfRule type="expression" dxfId="401" priority="396">
      <formula>$F$2=""</formula>
    </cfRule>
  </conditionalFormatting>
  <conditionalFormatting sqref="G22">
    <cfRule type="expression" dxfId="400" priority="395">
      <formula>$G$2=""</formula>
    </cfRule>
  </conditionalFormatting>
  <conditionalFormatting sqref="H22">
    <cfRule type="expression" dxfId="399" priority="394">
      <formula>$H$2=""</formula>
    </cfRule>
  </conditionalFormatting>
  <conditionalFormatting sqref="I22">
    <cfRule type="expression" dxfId="398" priority="393">
      <formula>$I$2=""</formula>
    </cfRule>
  </conditionalFormatting>
  <conditionalFormatting sqref="J22">
    <cfRule type="expression" dxfId="397" priority="392">
      <formula>$J$2=""</formula>
    </cfRule>
  </conditionalFormatting>
  <conditionalFormatting sqref="K22">
    <cfRule type="expression" dxfId="396" priority="391">
      <formula>$K$2=""</formula>
    </cfRule>
  </conditionalFormatting>
  <conditionalFormatting sqref="L22">
    <cfRule type="expression" dxfId="395" priority="390">
      <formula>$L$2=""</formula>
    </cfRule>
  </conditionalFormatting>
  <conditionalFormatting sqref="M22">
    <cfRule type="expression" dxfId="394" priority="389">
      <formula>$M$2=""</formula>
    </cfRule>
  </conditionalFormatting>
  <conditionalFormatting sqref="N22">
    <cfRule type="expression" dxfId="393" priority="388">
      <formula>$N$2=""</formula>
    </cfRule>
  </conditionalFormatting>
  <conditionalFormatting sqref="O22">
    <cfRule type="expression" dxfId="392" priority="387">
      <formula>$O$2=""</formula>
    </cfRule>
  </conditionalFormatting>
  <conditionalFormatting sqref="P22">
    <cfRule type="expression" dxfId="391" priority="386">
      <formula>$P$2=""</formula>
    </cfRule>
  </conditionalFormatting>
  <conditionalFormatting sqref="Q22">
    <cfRule type="expression" dxfId="390" priority="385">
      <formula>$Q$2=""</formula>
    </cfRule>
  </conditionalFormatting>
  <conditionalFormatting sqref="R22">
    <cfRule type="expression" dxfId="389" priority="384">
      <formula>$R$2=""</formula>
    </cfRule>
  </conditionalFormatting>
  <conditionalFormatting sqref="S22">
    <cfRule type="expression" dxfId="388" priority="383">
      <formula>$S$2=""</formula>
    </cfRule>
  </conditionalFormatting>
  <conditionalFormatting sqref="T22">
    <cfRule type="expression" dxfId="387" priority="382">
      <formula>$T$2=""</formula>
    </cfRule>
  </conditionalFormatting>
  <conditionalFormatting sqref="U22">
    <cfRule type="expression" dxfId="386" priority="381">
      <formula>$U$2=""</formula>
    </cfRule>
  </conditionalFormatting>
  <conditionalFormatting sqref="V22">
    <cfRule type="expression" dxfId="385" priority="380">
      <formula>$V$2=""</formula>
    </cfRule>
  </conditionalFormatting>
  <conditionalFormatting sqref="W22">
    <cfRule type="expression" dxfId="384" priority="379">
      <formula>$W$2=""</formula>
    </cfRule>
  </conditionalFormatting>
  <conditionalFormatting sqref="X22">
    <cfRule type="expression" dxfId="383" priority="378">
      <formula>$X$2=""</formula>
    </cfRule>
  </conditionalFormatting>
  <conditionalFormatting sqref="Y22">
    <cfRule type="expression" dxfId="382" priority="377">
      <formula>$Y$2=""</formula>
    </cfRule>
  </conditionalFormatting>
  <conditionalFormatting sqref="Z22">
    <cfRule type="expression" dxfId="381" priority="376">
      <formula>$Z$2=""</formula>
    </cfRule>
  </conditionalFormatting>
  <conditionalFormatting sqref="AA22">
    <cfRule type="expression" dxfId="380" priority="375">
      <formula>$AA$2=""</formula>
    </cfRule>
  </conditionalFormatting>
  <conditionalFormatting sqref="AB22">
    <cfRule type="expression" dxfId="379" priority="374">
      <formula>$AB$2=""</formula>
    </cfRule>
  </conditionalFormatting>
  <conditionalFormatting sqref="AC22">
    <cfRule type="expression" dxfId="378" priority="373">
      <formula>$AC$2=""</formula>
    </cfRule>
  </conditionalFormatting>
  <conditionalFormatting sqref="AD22">
    <cfRule type="expression" dxfId="377" priority="372">
      <formula>$AD$2=""</formula>
    </cfRule>
  </conditionalFormatting>
  <conditionalFormatting sqref="AE22">
    <cfRule type="expression" dxfId="376" priority="371">
      <formula>$AE$2=""</formula>
    </cfRule>
  </conditionalFormatting>
  <conditionalFormatting sqref="AF22">
    <cfRule type="expression" dxfId="375" priority="370">
      <formula>$AF$2=""</formula>
    </cfRule>
  </conditionalFormatting>
  <conditionalFormatting sqref="AG22">
    <cfRule type="expression" dxfId="374" priority="369">
      <formula>$AG$2=""</formula>
    </cfRule>
  </conditionalFormatting>
  <conditionalFormatting sqref="AH22">
    <cfRule type="expression" dxfId="373" priority="368">
      <formula>$AH$2=""</formula>
    </cfRule>
  </conditionalFormatting>
  <conditionalFormatting sqref="AI22">
    <cfRule type="expression" dxfId="372" priority="367">
      <formula>$AI$2=""</formula>
    </cfRule>
  </conditionalFormatting>
  <conditionalFormatting sqref="AJ22">
    <cfRule type="expression" dxfId="371" priority="366">
      <formula>$AJ$2=""</formula>
    </cfRule>
  </conditionalFormatting>
  <conditionalFormatting sqref="AK22">
    <cfRule type="expression" dxfId="370" priority="365">
      <formula>$AK$2=""</formula>
    </cfRule>
  </conditionalFormatting>
  <conditionalFormatting sqref="AL22">
    <cfRule type="expression" dxfId="369" priority="364">
      <formula>$AL$2=""</formula>
    </cfRule>
  </conditionalFormatting>
  <conditionalFormatting sqref="AM22">
    <cfRule type="expression" dxfId="368" priority="363">
      <formula>$AM$2=""</formula>
    </cfRule>
  </conditionalFormatting>
  <conditionalFormatting sqref="AN22">
    <cfRule type="expression" dxfId="367" priority="362">
      <formula>$AN$2=""</formula>
    </cfRule>
  </conditionalFormatting>
  <conditionalFormatting sqref="AO22">
    <cfRule type="expression" dxfId="366" priority="361">
      <formula>$AO$2=""</formula>
    </cfRule>
  </conditionalFormatting>
  <conditionalFormatting sqref="B27:B29">
    <cfRule type="expression" dxfId="365" priority="360">
      <formula>$B$2=""</formula>
    </cfRule>
  </conditionalFormatting>
  <conditionalFormatting sqref="C27">
    <cfRule type="expression" dxfId="364" priority="359">
      <formula>$C$2=""</formula>
    </cfRule>
  </conditionalFormatting>
  <conditionalFormatting sqref="D27">
    <cfRule type="expression" dxfId="363" priority="358">
      <formula>$D$2=""</formula>
    </cfRule>
  </conditionalFormatting>
  <conditionalFormatting sqref="E27">
    <cfRule type="expression" dxfId="362" priority="357">
      <formula>$E$2=""</formula>
    </cfRule>
  </conditionalFormatting>
  <conditionalFormatting sqref="F27">
    <cfRule type="expression" dxfId="361" priority="356">
      <formula>$F$2=""</formula>
    </cfRule>
  </conditionalFormatting>
  <conditionalFormatting sqref="G27">
    <cfRule type="expression" dxfId="360" priority="355">
      <formula>$G$2=""</formula>
    </cfRule>
  </conditionalFormatting>
  <conditionalFormatting sqref="H27">
    <cfRule type="expression" dxfId="359" priority="354">
      <formula>$H$2=""</formula>
    </cfRule>
  </conditionalFormatting>
  <conditionalFormatting sqref="I27">
    <cfRule type="expression" dxfId="358" priority="353">
      <formula>$I$2=""</formula>
    </cfRule>
  </conditionalFormatting>
  <conditionalFormatting sqref="J27">
    <cfRule type="expression" dxfId="357" priority="352">
      <formula>$J$2=""</formula>
    </cfRule>
  </conditionalFormatting>
  <conditionalFormatting sqref="K27">
    <cfRule type="expression" dxfId="356" priority="351">
      <formula>$K$2=""</formula>
    </cfRule>
  </conditionalFormatting>
  <conditionalFormatting sqref="L27">
    <cfRule type="expression" dxfId="355" priority="350">
      <formula>$L$2=""</formula>
    </cfRule>
  </conditionalFormatting>
  <conditionalFormatting sqref="M27">
    <cfRule type="expression" dxfId="354" priority="349">
      <formula>$M$2=""</formula>
    </cfRule>
  </conditionalFormatting>
  <conditionalFormatting sqref="N27">
    <cfRule type="expression" dxfId="353" priority="348">
      <formula>$N$2=""</formula>
    </cfRule>
  </conditionalFormatting>
  <conditionalFormatting sqref="O27">
    <cfRule type="expression" dxfId="352" priority="347">
      <formula>$O$2=""</formula>
    </cfRule>
  </conditionalFormatting>
  <conditionalFormatting sqref="P27">
    <cfRule type="expression" dxfId="351" priority="346">
      <formula>$P$2=""</formula>
    </cfRule>
  </conditionalFormatting>
  <conditionalFormatting sqref="Q27">
    <cfRule type="expression" dxfId="350" priority="345">
      <formula>$Q$2=""</formula>
    </cfRule>
  </conditionalFormatting>
  <conditionalFormatting sqref="R27">
    <cfRule type="expression" dxfId="349" priority="344">
      <formula>$R$2=""</formula>
    </cfRule>
  </conditionalFormatting>
  <conditionalFormatting sqref="S27">
    <cfRule type="expression" dxfId="348" priority="343">
      <formula>$S$2=""</formula>
    </cfRule>
  </conditionalFormatting>
  <conditionalFormatting sqref="T27">
    <cfRule type="expression" dxfId="347" priority="342">
      <formula>$T$2=""</formula>
    </cfRule>
  </conditionalFormatting>
  <conditionalFormatting sqref="U27">
    <cfRule type="expression" dxfId="346" priority="341">
      <formula>$U$2=""</formula>
    </cfRule>
  </conditionalFormatting>
  <conditionalFormatting sqref="V27">
    <cfRule type="expression" dxfId="345" priority="340">
      <formula>$V$2=""</formula>
    </cfRule>
  </conditionalFormatting>
  <conditionalFormatting sqref="W27">
    <cfRule type="expression" dxfId="344" priority="339">
      <formula>$W$2=""</formula>
    </cfRule>
  </conditionalFormatting>
  <conditionalFormatting sqref="X27">
    <cfRule type="expression" dxfId="343" priority="338">
      <formula>$X$2=""</formula>
    </cfRule>
  </conditionalFormatting>
  <conditionalFormatting sqref="Y27">
    <cfRule type="expression" dxfId="342" priority="337">
      <formula>$Y$2=""</formula>
    </cfRule>
  </conditionalFormatting>
  <conditionalFormatting sqref="Z27">
    <cfRule type="expression" dxfId="341" priority="336">
      <formula>$Z$2=""</formula>
    </cfRule>
  </conditionalFormatting>
  <conditionalFormatting sqref="AA27">
    <cfRule type="expression" dxfId="340" priority="335">
      <formula>$AA$2=""</formula>
    </cfRule>
  </conditionalFormatting>
  <conditionalFormatting sqref="AB27">
    <cfRule type="expression" dxfId="339" priority="334">
      <formula>$AB$2=""</formula>
    </cfRule>
  </conditionalFormatting>
  <conditionalFormatting sqref="AC27">
    <cfRule type="expression" dxfId="338" priority="333">
      <formula>$AC$2=""</formula>
    </cfRule>
  </conditionalFormatting>
  <conditionalFormatting sqref="AD27">
    <cfRule type="expression" dxfId="337" priority="332">
      <formula>$AD$2=""</formula>
    </cfRule>
  </conditionalFormatting>
  <conditionalFormatting sqref="AE27">
    <cfRule type="expression" dxfId="336" priority="331">
      <formula>$AE$2=""</formula>
    </cfRule>
  </conditionalFormatting>
  <conditionalFormatting sqref="AF27">
    <cfRule type="expression" dxfId="335" priority="330">
      <formula>$AF$2=""</formula>
    </cfRule>
  </conditionalFormatting>
  <conditionalFormatting sqref="AG27">
    <cfRule type="expression" dxfId="334" priority="329">
      <formula>$AG$2=""</formula>
    </cfRule>
  </conditionalFormatting>
  <conditionalFormatting sqref="AH27">
    <cfRule type="expression" dxfId="333" priority="328">
      <formula>$AH$2=""</formula>
    </cfRule>
  </conditionalFormatting>
  <conditionalFormatting sqref="AI27">
    <cfRule type="expression" dxfId="332" priority="327">
      <formula>$AI$2=""</formula>
    </cfRule>
  </conditionalFormatting>
  <conditionalFormatting sqref="AJ27">
    <cfRule type="expression" dxfId="331" priority="326">
      <formula>$AJ$2=""</formula>
    </cfRule>
  </conditionalFormatting>
  <conditionalFormatting sqref="AK27">
    <cfRule type="expression" dxfId="330" priority="325">
      <formula>$AK$2=""</formula>
    </cfRule>
  </conditionalFormatting>
  <conditionalFormatting sqref="AL27">
    <cfRule type="expression" dxfId="329" priority="324">
      <formula>$AL$2=""</formula>
    </cfRule>
  </conditionalFormatting>
  <conditionalFormatting sqref="AM27">
    <cfRule type="expression" dxfId="328" priority="323">
      <formula>$AM$2=""</formula>
    </cfRule>
  </conditionalFormatting>
  <conditionalFormatting sqref="AN27">
    <cfRule type="expression" dxfId="327" priority="322">
      <formula>$AN$2=""</formula>
    </cfRule>
  </conditionalFormatting>
  <conditionalFormatting sqref="AO27">
    <cfRule type="expression" dxfId="326" priority="321">
      <formula>$AO$2=""</formula>
    </cfRule>
  </conditionalFormatting>
  <conditionalFormatting sqref="B32:B34">
    <cfRule type="expression" dxfId="325" priority="320">
      <formula>$B$2=""</formula>
    </cfRule>
  </conditionalFormatting>
  <conditionalFormatting sqref="C32">
    <cfRule type="expression" dxfId="324" priority="319">
      <formula>$C$2=""</formula>
    </cfRule>
  </conditionalFormatting>
  <conditionalFormatting sqref="D32">
    <cfRule type="expression" dxfId="323" priority="318">
      <formula>$D$2=""</formula>
    </cfRule>
  </conditionalFormatting>
  <conditionalFormatting sqref="E32">
    <cfRule type="expression" dxfId="322" priority="317">
      <formula>$E$2=""</formula>
    </cfRule>
  </conditionalFormatting>
  <conditionalFormatting sqref="F32">
    <cfRule type="expression" dxfId="321" priority="316">
      <formula>$F$2=""</formula>
    </cfRule>
  </conditionalFormatting>
  <conditionalFormatting sqref="G32">
    <cfRule type="expression" dxfId="320" priority="315">
      <formula>$G$2=""</formula>
    </cfRule>
  </conditionalFormatting>
  <conditionalFormatting sqref="H32">
    <cfRule type="expression" dxfId="319" priority="314">
      <formula>$H$2=""</formula>
    </cfRule>
  </conditionalFormatting>
  <conditionalFormatting sqref="I32">
    <cfRule type="expression" dxfId="318" priority="313">
      <formula>$I$2=""</formula>
    </cfRule>
  </conditionalFormatting>
  <conditionalFormatting sqref="J32">
    <cfRule type="expression" dxfId="317" priority="312">
      <formula>$J$2=""</formula>
    </cfRule>
  </conditionalFormatting>
  <conditionalFormatting sqref="K32">
    <cfRule type="expression" dxfId="316" priority="311">
      <formula>$K$2=""</formula>
    </cfRule>
  </conditionalFormatting>
  <conditionalFormatting sqref="L32">
    <cfRule type="expression" dxfId="315" priority="310">
      <formula>$L$2=""</formula>
    </cfRule>
  </conditionalFormatting>
  <conditionalFormatting sqref="M32">
    <cfRule type="expression" dxfId="314" priority="309">
      <formula>$M$2=""</formula>
    </cfRule>
  </conditionalFormatting>
  <conditionalFormatting sqref="N32">
    <cfRule type="expression" dxfId="313" priority="308">
      <formula>$N$2=""</formula>
    </cfRule>
  </conditionalFormatting>
  <conditionalFormatting sqref="O32">
    <cfRule type="expression" dxfId="312" priority="307">
      <formula>$O$2=""</formula>
    </cfRule>
  </conditionalFormatting>
  <conditionalFormatting sqref="P32">
    <cfRule type="expression" dxfId="311" priority="306">
      <formula>$P$2=""</formula>
    </cfRule>
  </conditionalFormatting>
  <conditionalFormatting sqref="Q32">
    <cfRule type="expression" dxfId="310" priority="305">
      <formula>$Q$2=""</formula>
    </cfRule>
  </conditionalFormatting>
  <conditionalFormatting sqref="R32">
    <cfRule type="expression" dxfId="309" priority="304">
      <formula>$R$2=""</formula>
    </cfRule>
  </conditionalFormatting>
  <conditionalFormatting sqref="S32">
    <cfRule type="expression" dxfId="308" priority="303">
      <formula>$S$2=""</formula>
    </cfRule>
  </conditionalFormatting>
  <conditionalFormatting sqref="T32">
    <cfRule type="expression" dxfId="307" priority="302">
      <formula>$T$2=""</formula>
    </cfRule>
  </conditionalFormatting>
  <conditionalFormatting sqref="U32">
    <cfRule type="expression" dxfId="306" priority="301">
      <formula>$U$2=""</formula>
    </cfRule>
  </conditionalFormatting>
  <conditionalFormatting sqref="V32">
    <cfRule type="expression" dxfId="305" priority="300">
      <formula>$V$2=""</formula>
    </cfRule>
  </conditionalFormatting>
  <conditionalFormatting sqref="W32">
    <cfRule type="expression" dxfId="304" priority="299">
      <formula>$W$2=""</formula>
    </cfRule>
  </conditionalFormatting>
  <conditionalFormatting sqref="X32">
    <cfRule type="expression" dxfId="303" priority="298">
      <formula>$X$2=""</formula>
    </cfRule>
  </conditionalFormatting>
  <conditionalFormatting sqref="Y32">
    <cfRule type="expression" dxfId="302" priority="297">
      <formula>$Y$2=""</formula>
    </cfRule>
  </conditionalFormatting>
  <conditionalFormatting sqref="Z32">
    <cfRule type="expression" dxfId="301" priority="296">
      <formula>$Z$2=""</formula>
    </cfRule>
  </conditionalFormatting>
  <conditionalFormatting sqref="AA32">
    <cfRule type="expression" dxfId="300" priority="295">
      <formula>$AA$2=""</formula>
    </cfRule>
  </conditionalFormatting>
  <conditionalFormatting sqref="AB32">
    <cfRule type="expression" dxfId="299" priority="294">
      <formula>$AB$2=""</formula>
    </cfRule>
  </conditionalFormatting>
  <conditionalFormatting sqref="AC32">
    <cfRule type="expression" dxfId="298" priority="293">
      <formula>$AC$2=""</formula>
    </cfRule>
  </conditionalFormatting>
  <conditionalFormatting sqref="AD32">
    <cfRule type="expression" dxfId="297" priority="292">
      <formula>$AD$2=""</formula>
    </cfRule>
  </conditionalFormatting>
  <conditionalFormatting sqref="AE32">
    <cfRule type="expression" dxfId="296" priority="291">
      <formula>$AE$2=""</formula>
    </cfRule>
  </conditionalFormatting>
  <conditionalFormatting sqref="AF32">
    <cfRule type="expression" dxfId="295" priority="290">
      <formula>$AF$2=""</formula>
    </cfRule>
  </conditionalFormatting>
  <conditionalFormatting sqref="AG32">
    <cfRule type="expression" dxfId="294" priority="289">
      <formula>$AG$2=""</formula>
    </cfRule>
  </conditionalFormatting>
  <conditionalFormatting sqref="AH32">
    <cfRule type="expression" dxfId="293" priority="288">
      <formula>$AH$2=""</formula>
    </cfRule>
  </conditionalFormatting>
  <conditionalFormatting sqref="AI32">
    <cfRule type="expression" dxfId="292" priority="287">
      <formula>$AI$2=""</formula>
    </cfRule>
  </conditionalFormatting>
  <conditionalFormatting sqref="AJ32">
    <cfRule type="expression" dxfId="291" priority="286">
      <formula>$AJ$2=""</formula>
    </cfRule>
  </conditionalFormatting>
  <conditionalFormatting sqref="AK32">
    <cfRule type="expression" dxfId="290" priority="285">
      <formula>$AK$2=""</formula>
    </cfRule>
  </conditionalFormatting>
  <conditionalFormatting sqref="AL32">
    <cfRule type="expression" dxfId="289" priority="284">
      <formula>$AL$2=""</formula>
    </cfRule>
  </conditionalFormatting>
  <conditionalFormatting sqref="AM32">
    <cfRule type="expression" dxfId="288" priority="283">
      <formula>$AM$2=""</formula>
    </cfRule>
  </conditionalFormatting>
  <conditionalFormatting sqref="AN32">
    <cfRule type="expression" dxfId="287" priority="282">
      <formula>$AN$2=""</formula>
    </cfRule>
  </conditionalFormatting>
  <conditionalFormatting sqref="AO32">
    <cfRule type="expression" dxfId="286" priority="281">
      <formula>$AO$2=""</formula>
    </cfRule>
  </conditionalFormatting>
  <conditionalFormatting sqref="B37:B39">
    <cfRule type="expression" dxfId="285" priority="280">
      <formula>$B$2=""</formula>
    </cfRule>
  </conditionalFormatting>
  <conditionalFormatting sqref="C37">
    <cfRule type="expression" dxfId="284" priority="279">
      <formula>$C$2=""</formula>
    </cfRule>
  </conditionalFormatting>
  <conditionalFormatting sqref="D37">
    <cfRule type="expression" dxfId="283" priority="278">
      <formula>$D$2=""</formula>
    </cfRule>
  </conditionalFormatting>
  <conditionalFormatting sqref="E37">
    <cfRule type="expression" dxfId="282" priority="277">
      <formula>$E$2=""</formula>
    </cfRule>
  </conditionalFormatting>
  <conditionalFormatting sqref="F37">
    <cfRule type="expression" dxfId="281" priority="276">
      <formula>$F$2=""</formula>
    </cfRule>
  </conditionalFormatting>
  <conditionalFormatting sqref="G37">
    <cfRule type="expression" dxfId="280" priority="275">
      <formula>$G$2=""</formula>
    </cfRule>
  </conditionalFormatting>
  <conditionalFormatting sqref="H37">
    <cfRule type="expression" dxfId="279" priority="274">
      <formula>$H$2=""</formula>
    </cfRule>
  </conditionalFormatting>
  <conditionalFormatting sqref="I37">
    <cfRule type="expression" dxfId="278" priority="273">
      <formula>$I$2=""</formula>
    </cfRule>
  </conditionalFormatting>
  <conditionalFormatting sqref="J37">
    <cfRule type="expression" dxfId="277" priority="272">
      <formula>$J$2=""</formula>
    </cfRule>
  </conditionalFormatting>
  <conditionalFormatting sqref="K37">
    <cfRule type="expression" dxfId="276" priority="271">
      <formula>$K$2=""</formula>
    </cfRule>
  </conditionalFormatting>
  <conditionalFormatting sqref="L37">
    <cfRule type="expression" dxfId="275" priority="270">
      <formula>$L$2=""</formula>
    </cfRule>
  </conditionalFormatting>
  <conditionalFormatting sqref="M37">
    <cfRule type="expression" dxfId="274" priority="269">
      <formula>$M$2=""</formula>
    </cfRule>
  </conditionalFormatting>
  <conditionalFormatting sqref="N37">
    <cfRule type="expression" dxfId="273" priority="268">
      <formula>$N$2=""</formula>
    </cfRule>
  </conditionalFormatting>
  <conditionalFormatting sqref="O37">
    <cfRule type="expression" dxfId="272" priority="267">
      <formula>$O$2=""</formula>
    </cfRule>
  </conditionalFormatting>
  <conditionalFormatting sqref="P37">
    <cfRule type="expression" dxfId="271" priority="266">
      <formula>$P$2=""</formula>
    </cfRule>
  </conditionalFormatting>
  <conditionalFormatting sqref="Q37">
    <cfRule type="expression" dxfId="270" priority="265">
      <formula>$Q$2=""</formula>
    </cfRule>
  </conditionalFormatting>
  <conditionalFormatting sqref="R37">
    <cfRule type="expression" dxfId="269" priority="264">
      <formula>$R$2=""</formula>
    </cfRule>
  </conditionalFormatting>
  <conditionalFormatting sqref="S37">
    <cfRule type="expression" dxfId="268" priority="263">
      <formula>$S$2=""</formula>
    </cfRule>
  </conditionalFormatting>
  <conditionalFormatting sqref="T37">
    <cfRule type="expression" dxfId="267" priority="262">
      <formula>$T$2=""</formula>
    </cfRule>
  </conditionalFormatting>
  <conditionalFormatting sqref="U37">
    <cfRule type="expression" dxfId="266" priority="261">
      <formula>$U$2=""</formula>
    </cfRule>
  </conditionalFormatting>
  <conditionalFormatting sqref="V37">
    <cfRule type="expression" dxfId="265" priority="260">
      <formula>$V$2=""</formula>
    </cfRule>
  </conditionalFormatting>
  <conditionalFormatting sqref="W37">
    <cfRule type="expression" dxfId="264" priority="259">
      <formula>$W$2=""</formula>
    </cfRule>
  </conditionalFormatting>
  <conditionalFormatting sqref="X37">
    <cfRule type="expression" dxfId="263" priority="258">
      <formula>$X$2=""</formula>
    </cfRule>
  </conditionalFormatting>
  <conditionalFormatting sqref="Y37">
    <cfRule type="expression" dxfId="262" priority="257">
      <formula>$Y$2=""</formula>
    </cfRule>
  </conditionalFormatting>
  <conditionalFormatting sqref="Z37">
    <cfRule type="expression" dxfId="261" priority="256">
      <formula>$Z$2=""</formula>
    </cfRule>
  </conditionalFormatting>
  <conditionalFormatting sqref="AA37">
    <cfRule type="expression" dxfId="260" priority="255">
      <formula>$AA$2=""</formula>
    </cfRule>
  </conditionalFormatting>
  <conditionalFormatting sqref="AB37">
    <cfRule type="expression" dxfId="259" priority="254">
      <formula>$AB$2=""</formula>
    </cfRule>
  </conditionalFormatting>
  <conditionalFormatting sqref="AC37">
    <cfRule type="expression" dxfId="258" priority="253">
      <formula>$AC$2=""</formula>
    </cfRule>
  </conditionalFormatting>
  <conditionalFormatting sqref="AD37">
    <cfRule type="expression" dxfId="257" priority="252">
      <formula>$AD$2=""</formula>
    </cfRule>
  </conditionalFormatting>
  <conditionalFormatting sqref="AE37">
    <cfRule type="expression" dxfId="256" priority="251">
      <formula>$AE$2=""</formula>
    </cfRule>
  </conditionalFormatting>
  <conditionalFormatting sqref="AF37">
    <cfRule type="expression" dxfId="255" priority="250">
      <formula>$AF$2=""</formula>
    </cfRule>
  </conditionalFormatting>
  <conditionalFormatting sqref="AG37">
    <cfRule type="expression" dxfId="254" priority="249">
      <formula>$AG$2=""</formula>
    </cfRule>
  </conditionalFormatting>
  <conditionalFormatting sqref="AH37">
    <cfRule type="expression" dxfId="253" priority="248">
      <formula>$AH$2=""</formula>
    </cfRule>
  </conditionalFormatting>
  <conditionalFormatting sqref="AI37">
    <cfRule type="expression" dxfId="252" priority="247">
      <formula>$AI$2=""</formula>
    </cfRule>
  </conditionalFormatting>
  <conditionalFormatting sqref="AJ37">
    <cfRule type="expression" dxfId="251" priority="246">
      <formula>$AJ$2=""</formula>
    </cfRule>
  </conditionalFormatting>
  <conditionalFormatting sqref="AK37">
    <cfRule type="expression" dxfId="250" priority="245">
      <formula>$AK$2=""</formula>
    </cfRule>
  </conditionalFormatting>
  <conditionalFormatting sqref="AL37">
    <cfRule type="expression" dxfId="249" priority="244">
      <formula>$AL$2=""</formula>
    </cfRule>
  </conditionalFormatting>
  <conditionalFormatting sqref="AM37">
    <cfRule type="expression" dxfId="248" priority="243">
      <formula>$AM$2=""</formula>
    </cfRule>
  </conditionalFormatting>
  <conditionalFormatting sqref="AN37">
    <cfRule type="expression" dxfId="247" priority="242">
      <formula>$AN$2=""</formula>
    </cfRule>
  </conditionalFormatting>
  <conditionalFormatting sqref="AO37">
    <cfRule type="expression" dxfId="246" priority="241">
      <formula>$AO$2=""</formula>
    </cfRule>
  </conditionalFormatting>
  <conditionalFormatting sqref="B42:B44">
    <cfRule type="expression" dxfId="245" priority="240">
      <formula>$B$2=""</formula>
    </cfRule>
  </conditionalFormatting>
  <conditionalFormatting sqref="C42">
    <cfRule type="expression" dxfId="244" priority="239">
      <formula>$C$2=""</formula>
    </cfRule>
  </conditionalFormatting>
  <conditionalFormatting sqref="D42">
    <cfRule type="expression" dxfId="243" priority="238">
      <formula>$D$2=""</formula>
    </cfRule>
  </conditionalFormatting>
  <conditionalFormatting sqref="E42">
    <cfRule type="expression" dxfId="242" priority="237">
      <formula>$E$2=""</formula>
    </cfRule>
  </conditionalFormatting>
  <conditionalFormatting sqref="F42">
    <cfRule type="expression" dxfId="241" priority="236">
      <formula>$F$2=""</formula>
    </cfRule>
  </conditionalFormatting>
  <conditionalFormatting sqref="G42">
    <cfRule type="expression" dxfId="240" priority="235">
      <formula>$G$2=""</formula>
    </cfRule>
  </conditionalFormatting>
  <conditionalFormatting sqref="H42">
    <cfRule type="expression" dxfId="239" priority="234">
      <formula>$H$2=""</formula>
    </cfRule>
  </conditionalFormatting>
  <conditionalFormatting sqref="I42">
    <cfRule type="expression" dxfId="238" priority="233">
      <formula>$I$2=""</formula>
    </cfRule>
  </conditionalFormatting>
  <conditionalFormatting sqref="J42">
    <cfRule type="expression" dxfId="237" priority="232">
      <formula>$J$2=""</formula>
    </cfRule>
  </conditionalFormatting>
  <conditionalFormatting sqref="K42">
    <cfRule type="expression" dxfId="236" priority="231">
      <formula>$K$2=""</formula>
    </cfRule>
  </conditionalFormatting>
  <conditionalFormatting sqref="L42">
    <cfRule type="expression" dxfId="235" priority="230">
      <formula>$L$2=""</formula>
    </cfRule>
  </conditionalFormatting>
  <conditionalFormatting sqref="M42">
    <cfRule type="expression" dxfId="234" priority="229">
      <formula>$M$2=""</formula>
    </cfRule>
  </conditionalFormatting>
  <conditionalFormatting sqref="N42">
    <cfRule type="expression" dxfId="233" priority="228">
      <formula>$N$2=""</formula>
    </cfRule>
  </conditionalFormatting>
  <conditionalFormatting sqref="O42">
    <cfRule type="expression" dxfId="232" priority="227">
      <formula>$O$2=""</formula>
    </cfRule>
  </conditionalFormatting>
  <conditionalFormatting sqref="P42">
    <cfRule type="expression" dxfId="231" priority="226">
      <formula>$P$2=""</formula>
    </cfRule>
  </conditionalFormatting>
  <conditionalFormatting sqref="Q42">
    <cfRule type="expression" dxfId="230" priority="225">
      <formula>$Q$2=""</formula>
    </cfRule>
  </conditionalFormatting>
  <conditionalFormatting sqref="R42">
    <cfRule type="expression" dxfId="229" priority="224">
      <formula>$R$2=""</formula>
    </cfRule>
  </conditionalFormatting>
  <conditionalFormatting sqref="S42">
    <cfRule type="expression" dxfId="228" priority="223">
      <formula>$S$2=""</formula>
    </cfRule>
  </conditionalFormatting>
  <conditionalFormatting sqref="T42">
    <cfRule type="expression" dxfId="227" priority="222">
      <formula>$T$2=""</formula>
    </cfRule>
  </conditionalFormatting>
  <conditionalFormatting sqref="U42">
    <cfRule type="expression" dxfId="226" priority="221">
      <formula>$U$2=""</formula>
    </cfRule>
  </conditionalFormatting>
  <conditionalFormatting sqref="V42">
    <cfRule type="expression" dxfId="225" priority="220">
      <formula>$V$2=""</formula>
    </cfRule>
  </conditionalFormatting>
  <conditionalFormatting sqref="W42">
    <cfRule type="expression" dxfId="224" priority="219">
      <formula>$W$2=""</formula>
    </cfRule>
  </conditionalFormatting>
  <conditionalFormatting sqref="X42">
    <cfRule type="expression" dxfId="223" priority="218">
      <formula>$X$2=""</formula>
    </cfRule>
  </conditionalFormatting>
  <conditionalFormatting sqref="Y42">
    <cfRule type="expression" dxfId="222" priority="217">
      <formula>$Y$2=""</formula>
    </cfRule>
  </conditionalFormatting>
  <conditionalFormatting sqref="Z42">
    <cfRule type="expression" dxfId="221" priority="216">
      <formula>$Z$2=""</formula>
    </cfRule>
  </conditionalFormatting>
  <conditionalFormatting sqref="AA42">
    <cfRule type="expression" dxfId="220" priority="215">
      <formula>$AA$2=""</formula>
    </cfRule>
  </conditionalFormatting>
  <conditionalFormatting sqref="AB42">
    <cfRule type="expression" dxfId="219" priority="214">
      <formula>$AB$2=""</formula>
    </cfRule>
  </conditionalFormatting>
  <conditionalFormatting sqref="AC42">
    <cfRule type="expression" dxfId="218" priority="213">
      <formula>$AC$2=""</formula>
    </cfRule>
  </conditionalFormatting>
  <conditionalFormatting sqref="AD42">
    <cfRule type="expression" dxfId="217" priority="212">
      <formula>$AD$2=""</formula>
    </cfRule>
  </conditionalFormatting>
  <conditionalFormatting sqref="AE42">
    <cfRule type="expression" dxfId="216" priority="211">
      <formula>$AE$2=""</formula>
    </cfRule>
  </conditionalFormatting>
  <conditionalFormatting sqref="AF42">
    <cfRule type="expression" dxfId="215" priority="210">
      <formula>$AF$2=""</formula>
    </cfRule>
  </conditionalFormatting>
  <conditionalFormatting sqref="AG42">
    <cfRule type="expression" dxfId="214" priority="209">
      <formula>$AG$2=""</formula>
    </cfRule>
  </conditionalFormatting>
  <conditionalFormatting sqref="AH42">
    <cfRule type="expression" dxfId="213" priority="208">
      <formula>$AH$2=""</formula>
    </cfRule>
  </conditionalFormatting>
  <conditionalFormatting sqref="AI42">
    <cfRule type="expression" dxfId="212" priority="207">
      <formula>$AI$2=""</formula>
    </cfRule>
  </conditionalFormatting>
  <conditionalFormatting sqref="AJ42">
    <cfRule type="expression" dxfId="211" priority="206">
      <formula>$AJ$2=""</formula>
    </cfRule>
  </conditionalFormatting>
  <conditionalFormatting sqref="AK42">
    <cfRule type="expression" dxfId="210" priority="205">
      <formula>$AK$2=""</formula>
    </cfRule>
  </conditionalFormatting>
  <conditionalFormatting sqref="AL42">
    <cfRule type="expression" dxfId="209" priority="204">
      <formula>$AL$2=""</formula>
    </cfRule>
  </conditionalFormatting>
  <conditionalFormatting sqref="AM42">
    <cfRule type="expression" dxfId="208" priority="203">
      <formula>$AM$2=""</formula>
    </cfRule>
  </conditionalFormatting>
  <conditionalFormatting sqref="AN42">
    <cfRule type="expression" dxfId="207" priority="202">
      <formula>$AN$2=""</formula>
    </cfRule>
  </conditionalFormatting>
  <conditionalFormatting sqref="AO42">
    <cfRule type="expression" dxfId="206" priority="201">
      <formula>$AO$2=""</formula>
    </cfRule>
  </conditionalFormatting>
  <conditionalFormatting sqref="B47:B49">
    <cfRule type="expression" dxfId="205" priority="200">
      <formula>$B$2=""</formula>
    </cfRule>
  </conditionalFormatting>
  <conditionalFormatting sqref="C47">
    <cfRule type="expression" dxfId="204" priority="199">
      <formula>$C$2=""</formula>
    </cfRule>
  </conditionalFormatting>
  <conditionalFormatting sqref="D47">
    <cfRule type="expression" dxfId="203" priority="198">
      <formula>$D$2=""</formula>
    </cfRule>
  </conditionalFormatting>
  <conditionalFormatting sqref="E47">
    <cfRule type="expression" dxfId="202" priority="197">
      <formula>$E$2=""</formula>
    </cfRule>
  </conditionalFormatting>
  <conditionalFormatting sqref="F47">
    <cfRule type="expression" dxfId="201" priority="196">
      <formula>$F$2=""</formula>
    </cfRule>
  </conditionalFormatting>
  <conditionalFormatting sqref="G47">
    <cfRule type="expression" dxfId="200" priority="195">
      <formula>$G$2=""</formula>
    </cfRule>
  </conditionalFormatting>
  <conditionalFormatting sqref="H47">
    <cfRule type="expression" dxfId="199" priority="194">
      <formula>$H$2=""</formula>
    </cfRule>
  </conditionalFormatting>
  <conditionalFormatting sqref="I47">
    <cfRule type="expression" dxfId="198" priority="193">
      <formula>$I$2=""</formula>
    </cfRule>
  </conditionalFormatting>
  <conditionalFormatting sqref="J47">
    <cfRule type="expression" dxfId="197" priority="192">
      <formula>$J$2=""</formula>
    </cfRule>
  </conditionalFormatting>
  <conditionalFormatting sqref="K47">
    <cfRule type="expression" dxfId="196" priority="191">
      <formula>$K$2=""</formula>
    </cfRule>
  </conditionalFormatting>
  <conditionalFormatting sqref="L47">
    <cfRule type="expression" dxfId="195" priority="190">
      <formula>$L$2=""</formula>
    </cfRule>
  </conditionalFormatting>
  <conditionalFormatting sqref="M47">
    <cfRule type="expression" dxfId="194" priority="189">
      <formula>$M$2=""</formula>
    </cfRule>
  </conditionalFormatting>
  <conditionalFormatting sqref="N47">
    <cfRule type="expression" dxfId="193" priority="188">
      <formula>$N$2=""</formula>
    </cfRule>
  </conditionalFormatting>
  <conditionalFormatting sqref="O47">
    <cfRule type="expression" dxfId="192" priority="187">
      <formula>$O$2=""</formula>
    </cfRule>
  </conditionalFormatting>
  <conditionalFormatting sqref="P47">
    <cfRule type="expression" dxfId="191" priority="186">
      <formula>$P$2=""</formula>
    </cfRule>
  </conditionalFormatting>
  <conditionalFormatting sqref="Q47">
    <cfRule type="expression" dxfId="190" priority="185">
      <formula>$Q$2=""</formula>
    </cfRule>
  </conditionalFormatting>
  <conditionalFormatting sqref="R47">
    <cfRule type="expression" dxfId="189" priority="184">
      <formula>$R$2=""</formula>
    </cfRule>
  </conditionalFormatting>
  <conditionalFormatting sqref="S47">
    <cfRule type="expression" dxfId="188" priority="183">
      <formula>$S$2=""</formula>
    </cfRule>
  </conditionalFormatting>
  <conditionalFormatting sqref="T47">
    <cfRule type="expression" dxfId="187" priority="182">
      <formula>$T$2=""</formula>
    </cfRule>
  </conditionalFormatting>
  <conditionalFormatting sqref="U47">
    <cfRule type="expression" dxfId="186" priority="181">
      <formula>$U$2=""</formula>
    </cfRule>
  </conditionalFormatting>
  <conditionalFormatting sqref="V47">
    <cfRule type="expression" dxfId="185" priority="180">
      <formula>$V$2=""</formula>
    </cfRule>
  </conditionalFormatting>
  <conditionalFormatting sqref="W47">
    <cfRule type="expression" dxfId="184" priority="179">
      <formula>$W$2=""</formula>
    </cfRule>
  </conditionalFormatting>
  <conditionalFormatting sqref="X47">
    <cfRule type="expression" dxfId="183" priority="178">
      <formula>$X$2=""</formula>
    </cfRule>
  </conditionalFormatting>
  <conditionalFormatting sqref="Y47">
    <cfRule type="expression" dxfId="182" priority="177">
      <formula>$Y$2=""</formula>
    </cfRule>
  </conditionalFormatting>
  <conditionalFormatting sqref="Z47">
    <cfRule type="expression" dxfId="181" priority="176">
      <formula>$Z$2=""</formula>
    </cfRule>
  </conditionalFormatting>
  <conditionalFormatting sqref="AA47">
    <cfRule type="expression" dxfId="180" priority="175">
      <formula>$AA$2=""</formula>
    </cfRule>
  </conditionalFormatting>
  <conditionalFormatting sqref="AB47">
    <cfRule type="expression" dxfId="179" priority="174">
      <formula>$AB$2=""</formula>
    </cfRule>
  </conditionalFormatting>
  <conditionalFormatting sqref="AC47">
    <cfRule type="expression" dxfId="178" priority="173">
      <formula>$AC$2=""</formula>
    </cfRule>
  </conditionalFormatting>
  <conditionalFormatting sqref="AD47">
    <cfRule type="expression" dxfId="177" priority="172">
      <formula>$AD$2=""</formula>
    </cfRule>
  </conditionalFormatting>
  <conditionalFormatting sqref="AE47">
    <cfRule type="expression" dxfId="176" priority="171">
      <formula>$AE$2=""</formula>
    </cfRule>
  </conditionalFormatting>
  <conditionalFormatting sqref="AF47">
    <cfRule type="expression" dxfId="175" priority="170">
      <formula>$AF$2=""</formula>
    </cfRule>
  </conditionalFormatting>
  <conditionalFormatting sqref="AG47">
    <cfRule type="expression" dxfId="174" priority="169">
      <formula>$AG$2=""</formula>
    </cfRule>
  </conditionalFormatting>
  <conditionalFormatting sqref="AH47">
    <cfRule type="expression" dxfId="173" priority="168">
      <formula>$AH$2=""</formula>
    </cfRule>
  </conditionalFormatting>
  <conditionalFormatting sqref="AI47">
    <cfRule type="expression" dxfId="172" priority="167">
      <formula>$AI$2=""</formula>
    </cfRule>
  </conditionalFormatting>
  <conditionalFormatting sqref="AJ47">
    <cfRule type="expression" dxfId="171" priority="166">
      <formula>$AJ$2=""</formula>
    </cfRule>
  </conditionalFormatting>
  <conditionalFormatting sqref="AK47">
    <cfRule type="expression" dxfId="170" priority="165">
      <formula>$AK$2=""</formula>
    </cfRule>
  </conditionalFormatting>
  <conditionalFormatting sqref="AL47">
    <cfRule type="expression" dxfId="169" priority="164">
      <formula>$AL$2=""</formula>
    </cfRule>
  </conditionalFormatting>
  <conditionalFormatting sqref="AM47">
    <cfRule type="expression" dxfId="168" priority="163">
      <formula>$AM$2=""</formula>
    </cfRule>
  </conditionalFormatting>
  <conditionalFormatting sqref="AN47">
    <cfRule type="expression" dxfId="167" priority="162">
      <formula>$AN$2=""</formula>
    </cfRule>
  </conditionalFormatting>
  <conditionalFormatting sqref="AO47">
    <cfRule type="expression" dxfId="166" priority="161">
      <formula>$AO$2=""</formula>
    </cfRule>
  </conditionalFormatting>
  <conditionalFormatting sqref="B52:B54">
    <cfRule type="expression" dxfId="165" priority="160">
      <formula>$B$2=""</formula>
    </cfRule>
  </conditionalFormatting>
  <conditionalFormatting sqref="C52">
    <cfRule type="expression" dxfId="164" priority="159">
      <formula>$C$2=""</formula>
    </cfRule>
  </conditionalFormatting>
  <conditionalFormatting sqref="D52">
    <cfRule type="expression" dxfId="163" priority="158">
      <formula>$D$2=""</formula>
    </cfRule>
  </conditionalFormatting>
  <conditionalFormatting sqref="E52">
    <cfRule type="expression" dxfId="162" priority="157">
      <formula>$E$2=""</formula>
    </cfRule>
  </conditionalFormatting>
  <conditionalFormatting sqref="F52">
    <cfRule type="expression" dxfId="161" priority="156">
      <formula>$F$2=""</formula>
    </cfRule>
  </conditionalFormatting>
  <conditionalFormatting sqref="G52">
    <cfRule type="expression" dxfId="160" priority="155">
      <formula>$G$2=""</formula>
    </cfRule>
  </conditionalFormatting>
  <conditionalFormatting sqref="H52">
    <cfRule type="expression" dxfId="159" priority="154">
      <formula>$H$2=""</formula>
    </cfRule>
  </conditionalFormatting>
  <conditionalFormatting sqref="I52">
    <cfRule type="expression" dxfId="158" priority="153">
      <formula>$I$2=""</formula>
    </cfRule>
  </conditionalFormatting>
  <conditionalFormatting sqref="J52">
    <cfRule type="expression" dxfId="157" priority="152">
      <formula>$J$2=""</formula>
    </cfRule>
  </conditionalFormatting>
  <conditionalFormatting sqref="K52">
    <cfRule type="expression" dxfId="156" priority="151">
      <formula>$K$2=""</formula>
    </cfRule>
  </conditionalFormatting>
  <conditionalFormatting sqref="L52">
    <cfRule type="expression" dxfId="155" priority="150">
      <formula>$L$2=""</formula>
    </cfRule>
  </conditionalFormatting>
  <conditionalFormatting sqref="M52">
    <cfRule type="expression" dxfId="154" priority="149">
      <formula>$M$2=""</formula>
    </cfRule>
  </conditionalFormatting>
  <conditionalFormatting sqref="N52">
    <cfRule type="expression" dxfId="153" priority="148">
      <formula>$N$2=""</formula>
    </cfRule>
  </conditionalFormatting>
  <conditionalFormatting sqref="O52">
    <cfRule type="expression" dxfId="152" priority="147">
      <formula>$O$2=""</formula>
    </cfRule>
  </conditionalFormatting>
  <conditionalFormatting sqref="P52">
    <cfRule type="expression" dxfId="151" priority="146">
      <formula>$P$2=""</formula>
    </cfRule>
  </conditionalFormatting>
  <conditionalFormatting sqref="Q52">
    <cfRule type="expression" dxfId="150" priority="145">
      <formula>$Q$2=""</formula>
    </cfRule>
  </conditionalFormatting>
  <conditionalFormatting sqref="R52">
    <cfRule type="expression" dxfId="149" priority="144">
      <formula>$R$2=""</formula>
    </cfRule>
  </conditionalFormatting>
  <conditionalFormatting sqref="S52">
    <cfRule type="expression" dxfId="148" priority="143">
      <formula>$S$2=""</formula>
    </cfRule>
  </conditionalFormatting>
  <conditionalFormatting sqref="T52">
    <cfRule type="expression" dxfId="147" priority="142">
      <formula>$T$2=""</formula>
    </cfRule>
  </conditionalFormatting>
  <conditionalFormatting sqref="U52">
    <cfRule type="expression" dxfId="146" priority="141">
      <formula>$U$2=""</formula>
    </cfRule>
  </conditionalFormatting>
  <conditionalFormatting sqref="V52">
    <cfRule type="expression" dxfId="145" priority="140">
      <formula>$V$2=""</formula>
    </cfRule>
  </conditionalFormatting>
  <conditionalFormatting sqref="W52">
    <cfRule type="expression" dxfId="144" priority="139">
      <formula>$W$2=""</formula>
    </cfRule>
  </conditionalFormatting>
  <conditionalFormatting sqref="X52">
    <cfRule type="expression" dxfId="143" priority="138">
      <formula>$X$2=""</formula>
    </cfRule>
  </conditionalFormatting>
  <conditionalFormatting sqref="Y52">
    <cfRule type="expression" dxfId="142" priority="137">
      <formula>$Y$2=""</formula>
    </cfRule>
  </conditionalFormatting>
  <conditionalFormatting sqref="Z52">
    <cfRule type="expression" dxfId="141" priority="136">
      <formula>$Z$2=""</formula>
    </cfRule>
  </conditionalFormatting>
  <conditionalFormatting sqref="AA52">
    <cfRule type="expression" dxfId="140" priority="135">
      <formula>$AA$2=""</formula>
    </cfRule>
  </conditionalFormatting>
  <conditionalFormatting sqref="AB52">
    <cfRule type="expression" dxfId="139" priority="134">
      <formula>$AB$2=""</formula>
    </cfRule>
  </conditionalFormatting>
  <conditionalFormatting sqref="AC52">
    <cfRule type="expression" dxfId="138" priority="133">
      <formula>$AC$2=""</formula>
    </cfRule>
  </conditionalFormatting>
  <conditionalFormatting sqref="AD52">
    <cfRule type="expression" dxfId="137" priority="132">
      <formula>$AD$2=""</formula>
    </cfRule>
  </conditionalFormatting>
  <conditionalFormatting sqref="AE52">
    <cfRule type="expression" dxfId="136" priority="131">
      <formula>$AE$2=""</formula>
    </cfRule>
  </conditionalFormatting>
  <conditionalFormatting sqref="AF52">
    <cfRule type="expression" dxfId="135" priority="130">
      <formula>$AF$2=""</formula>
    </cfRule>
  </conditionalFormatting>
  <conditionalFormatting sqref="AG52">
    <cfRule type="expression" dxfId="134" priority="129">
      <formula>$AG$2=""</formula>
    </cfRule>
  </conditionalFormatting>
  <conditionalFormatting sqref="AH52">
    <cfRule type="expression" dxfId="133" priority="128">
      <formula>$AH$2=""</formula>
    </cfRule>
  </conditionalFormatting>
  <conditionalFormatting sqref="AI52">
    <cfRule type="expression" dxfId="132" priority="127">
      <formula>$AI$2=""</formula>
    </cfRule>
  </conditionalFormatting>
  <conditionalFormatting sqref="AJ52">
    <cfRule type="expression" dxfId="131" priority="126">
      <formula>$AJ$2=""</formula>
    </cfRule>
  </conditionalFormatting>
  <conditionalFormatting sqref="AK52">
    <cfRule type="expression" dxfId="130" priority="125">
      <formula>$AK$2=""</formula>
    </cfRule>
  </conditionalFormatting>
  <conditionalFormatting sqref="AL52">
    <cfRule type="expression" dxfId="129" priority="124">
      <formula>$AL$2=""</formula>
    </cfRule>
  </conditionalFormatting>
  <conditionalFormatting sqref="AM52">
    <cfRule type="expression" dxfId="128" priority="123">
      <formula>$AM$2=""</formula>
    </cfRule>
  </conditionalFormatting>
  <conditionalFormatting sqref="AN52">
    <cfRule type="expression" dxfId="127" priority="122">
      <formula>$AN$2=""</formula>
    </cfRule>
  </conditionalFormatting>
  <conditionalFormatting sqref="AO52">
    <cfRule type="expression" dxfId="126" priority="121">
      <formula>$AO$2=""</formula>
    </cfRule>
  </conditionalFormatting>
  <conditionalFormatting sqref="B57:B59">
    <cfRule type="expression" dxfId="125" priority="120">
      <formula>$B$2=""</formula>
    </cfRule>
  </conditionalFormatting>
  <conditionalFormatting sqref="C57">
    <cfRule type="expression" dxfId="124" priority="119">
      <formula>$C$2=""</formula>
    </cfRule>
  </conditionalFormatting>
  <conditionalFormatting sqref="D57">
    <cfRule type="expression" dxfId="123" priority="118">
      <formula>$D$2=""</formula>
    </cfRule>
  </conditionalFormatting>
  <conditionalFormatting sqref="E57">
    <cfRule type="expression" dxfId="122" priority="117">
      <formula>$E$2=""</formula>
    </cfRule>
  </conditionalFormatting>
  <conditionalFormatting sqref="F57">
    <cfRule type="expression" dxfId="121" priority="116">
      <formula>$F$2=""</formula>
    </cfRule>
  </conditionalFormatting>
  <conditionalFormatting sqref="G57">
    <cfRule type="expression" dxfId="120" priority="115">
      <formula>$G$2=""</formula>
    </cfRule>
  </conditionalFormatting>
  <conditionalFormatting sqref="H57">
    <cfRule type="expression" dxfId="119" priority="114">
      <formula>$H$2=""</formula>
    </cfRule>
  </conditionalFormatting>
  <conditionalFormatting sqref="I57">
    <cfRule type="expression" dxfId="118" priority="113">
      <formula>$I$2=""</formula>
    </cfRule>
  </conditionalFormatting>
  <conditionalFormatting sqref="J57">
    <cfRule type="expression" dxfId="117" priority="112">
      <formula>$J$2=""</formula>
    </cfRule>
  </conditionalFormatting>
  <conditionalFormatting sqref="K57">
    <cfRule type="expression" dxfId="116" priority="111">
      <formula>$K$2=""</formula>
    </cfRule>
  </conditionalFormatting>
  <conditionalFormatting sqref="L57">
    <cfRule type="expression" dxfId="115" priority="110">
      <formula>$L$2=""</formula>
    </cfRule>
  </conditionalFormatting>
  <conditionalFormatting sqref="M57">
    <cfRule type="expression" dxfId="114" priority="109">
      <formula>$M$2=""</formula>
    </cfRule>
  </conditionalFormatting>
  <conditionalFormatting sqref="N57">
    <cfRule type="expression" dxfId="113" priority="108">
      <formula>$N$2=""</formula>
    </cfRule>
  </conditionalFormatting>
  <conditionalFormatting sqref="O57">
    <cfRule type="expression" dxfId="112" priority="107">
      <formula>$O$2=""</formula>
    </cfRule>
  </conditionalFormatting>
  <conditionalFormatting sqref="P57">
    <cfRule type="expression" dxfId="111" priority="106">
      <formula>$P$2=""</formula>
    </cfRule>
  </conditionalFormatting>
  <conditionalFormatting sqref="Q57">
    <cfRule type="expression" dxfId="110" priority="105">
      <formula>$Q$2=""</formula>
    </cfRule>
  </conditionalFormatting>
  <conditionalFormatting sqref="R57">
    <cfRule type="expression" dxfId="109" priority="104">
      <formula>$R$2=""</formula>
    </cfRule>
  </conditionalFormatting>
  <conditionalFormatting sqref="S57">
    <cfRule type="expression" dxfId="108" priority="103">
      <formula>$S$2=""</formula>
    </cfRule>
  </conditionalFormatting>
  <conditionalFormatting sqref="T57">
    <cfRule type="expression" dxfId="107" priority="102">
      <formula>$T$2=""</formula>
    </cfRule>
  </conditionalFormatting>
  <conditionalFormatting sqref="U57">
    <cfRule type="expression" dxfId="106" priority="101">
      <formula>$U$2=""</formula>
    </cfRule>
  </conditionalFormatting>
  <conditionalFormatting sqref="V57">
    <cfRule type="expression" dxfId="105" priority="100">
      <formula>$V$2=""</formula>
    </cfRule>
  </conditionalFormatting>
  <conditionalFormatting sqref="W57">
    <cfRule type="expression" dxfId="104" priority="99">
      <formula>$W$2=""</formula>
    </cfRule>
  </conditionalFormatting>
  <conditionalFormatting sqref="X57">
    <cfRule type="expression" dxfId="103" priority="98">
      <formula>$X$2=""</formula>
    </cfRule>
  </conditionalFormatting>
  <conditionalFormatting sqref="Y57">
    <cfRule type="expression" dxfId="102" priority="97">
      <formula>$Y$2=""</formula>
    </cfRule>
  </conditionalFormatting>
  <conditionalFormatting sqref="Z57">
    <cfRule type="expression" dxfId="101" priority="96">
      <formula>$Z$2=""</formula>
    </cfRule>
  </conditionalFormatting>
  <conditionalFormatting sqref="AA57">
    <cfRule type="expression" dxfId="100" priority="95">
      <formula>$AA$2=""</formula>
    </cfRule>
  </conditionalFormatting>
  <conditionalFormatting sqref="AB57">
    <cfRule type="expression" dxfId="99" priority="94">
      <formula>$AB$2=""</formula>
    </cfRule>
  </conditionalFormatting>
  <conditionalFormatting sqref="AC57">
    <cfRule type="expression" dxfId="98" priority="93">
      <formula>$AC$2=""</formula>
    </cfRule>
  </conditionalFormatting>
  <conditionalFormatting sqref="AD57">
    <cfRule type="expression" dxfId="97" priority="92">
      <formula>$AD$2=""</formula>
    </cfRule>
  </conditionalFormatting>
  <conditionalFormatting sqref="AE57">
    <cfRule type="expression" dxfId="96" priority="91">
      <formula>$AE$2=""</formula>
    </cfRule>
  </conditionalFormatting>
  <conditionalFormatting sqref="AF57">
    <cfRule type="expression" dxfId="95" priority="90">
      <formula>$AF$2=""</formula>
    </cfRule>
  </conditionalFormatting>
  <conditionalFormatting sqref="AG57">
    <cfRule type="expression" dxfId="94" priority="89">
      <formula>$AG$2=""</formula>
    </cfRule>
  </conditionalFormatting>
  <conditionalFormatting sqref="AH57">
    <cfRule type="expression" dxfId="93" priority="88">
      <formula>$AH$2=""</formula>
    </cfRule>
  </conditionalFormatting>
  <conditionalFormatting sqref="AI57">
    <cfRule type="expression" dxfId="92" priority="87">
      <formula>$AI$2=""</formula>
    </cfRule>
  </conditionalFormatting>
  <conditionalFormatting sqref="AJ57">
    <cfRule type="expression" dxfId="91" priority="86">
      <formula>$AJ$2=""</formula>
    </cfRule>
  </conditionalFormatting>
  <conditionalFormatting sqref="AK57">
    <cfRule type="expression" dxfId="90" priority="85">
      <formula>$AK$2=""</formula>
    </cfRule>
  </conditionalFormatting>
  <conditionalFormatting sqref="AL57">
    <cfRule type="expression" dxfId="89" priority="84">
      <formula>$AL$2=""</formula>
    </cfRule>
  </conditionalFormatting>
  <conditionalFormatting sqref="AM57">
    <cfRule type="expression" dxfId="88" priority="83">
      <formula>$AM$2=""</formula>
    </cfRule>
  </conditionalFormatting>
  <conditionalFormatting sqref="AN57">
    <cfRule type="expression" dxfId="87" priority="82">
      <formula>$AN$2=""</formula>
    </cfRule>
  </conditionalFormatting>
  <conditionalFormatting sqref="AO57">
    <cfRule type="expression" dxfId="86" priority="81">
      <formula>$AO$2=""</formula>
    </cfRule>
  </conditionalFormatting>
  <conditionalFormatting sqref="B62:B64">
    <cfRule type="expression" dxfId="85" priority="80">
      <formula>$B$2=""</formula>
    </cfRule>
  </conditionalFormatting>
  <conditionalFormatting sqref="C62">
    <cfRule type="expression" dxfId="84" priority="79">
      <formula>$C$2=""</formula>
    </cfRule>
  </conditionalFormatting>
  <conditionalFormatting sqref="D62">
    <cfRule type="expression" dxfId="83" priority="78">
      <formula>$D$2=""</formula>
    </cfRule>
  </conditionalFormatting>
  <conditionalFormatting sqref="E62">
    <cfRule type="expression" dxfId="82" priority="77">
      <formula>$E$2=""</formula>
    </cfRule>
  </conditionalFormatting>
  <conditionalFormatting sqref="F62">
    <cfRule type="expression" dxfId="81" priority="76">
      <formula>$F$2=""</formula>
    </cfRule>
  </conditionalFormatting>
  <conditionalFormatting sqref="G62">
    <cfRule type="expression" dxfId="80" priority="75">
      <formula>$G$2=""</formula>
    </cfRule>
  </conditionalFormatting>
  <conditionalFormatting sqref="H62">
    <cfRule type="expression" dxfId="79" priority="74">
      <formula>$H$2=""</formula>
    </cfRule>
  </conditionalFormatting>
  <conditionalFormatting sqref="I62">
    <cfRule type="expression" dxfId="78" priority="73">
      <formula>$I$2=""</formula>
    </cfRule>
  </conditionalFormatting>
  <conditionalFormatting sqref="J62">
    <cfRule type="expression" dxfId="77" priority="72">
      <formula>$J$2=""</formula>
    </cfRule>
  </conditionalFormatting>
  <conditionalFormatting sqref="K62">
    <cfRule type="expression" dxfId="76" priority="71">
      <formula>$K$2=""</formula>
    </cfRule>
  </conditionalFormatting>
  <conditionalFormatting sqref="L62">
    <cfRule type="expression" dxfId="75" priority="70">
      <formula>$L$2=""</formula>
    </cfRule>
  </conditionalFormatting>
  <conditionalFormatting sqref="M62">
    <cfRule type="expression" dxfId="74" priority="69">
      <formula>$M$2=""</formula>
    </cfRule>
  </conditionalFormatting>
  <conditionalFormatting sqref="N62">
    <cfRule type="expression" dxfId="73" priority="68">
      <formula>$N$2=""</formula>
    </cfRule>
  </conditionalFormatting>
  <conditionalFormatting sqref="O62">
    <cfRule type="expression" dxfId="72" priority="67">
      <formula>$O$2=""</formula>
    </cfRule>
  </conditionalFormatting>
  <conditionalFormatting sqref="P62">
    <cfRule type="expression" dxfId="71" priority="66">
      <formula>$P$2=""</formula>
    </cfRule>
  </conditionalFormatting>
  <conditionalFormatting sqref="Q62">
    <cfRule type="expression" dxfId="70" priority="65">
      <formula>$Q$2=""</formula>
    </cfRule>
  </conditionalFormatting>
  <conditionalFormatting sqref="R62">
    <cfRule type="expression" dxfId="69" priority="64">
      <formula>$R$2=""</formula>
    </cfRule>
  </conditionalFormatting>
  <conditionalFormatting sqref="S62">
    <cfRule type="expression" dxfId="68" priority="63">
      <formula>$S$2=""</formula>
    </cfRule>
  </conditionalFormatting>
  <conditionalFormatting sqref="T62">
    <cfRule type="expression" dxfId="67" priority="62">
      <formula>$T$2=""</formula>
    </cfRule>
  </conditionalFormatting>
  <conditionalFormatting sqref="U62">
    <cfRule type="expression" dxfId="66" priority="61">
      <formula>$U$2=""</formula>
    </cfRule>
  </conditionalFormatting>
  <conditionalFormatting sqref="V62">
    <cfRule type="expression" dxfId="65" priority="60">
      <formula>$V$2=""</formula>
    </cfRule>
  </conditionalFormatting>
  <conditionalFormatting sqref="W62">
    <cfRule type="expression" dxfId="64" priority="59">
      <formula>$W$2=""</formula>
    </cfRule>
  </conditionalFormatting>
  <conditionalFormatting sqref="X62">
    <cfRule type="expression" dxfId="63" priority="58">
      <formula>$X$2=""</formula>
    </cfRule>
  </conditionalFormatting>
  <conditionalFormatting sqref="Y62">
    <cfRule type="expression" dxfId="62" priority="57">
      <formula>$Y$2=""</formula>
    </cfRule>
  </conditionalFormatting>
  <conditionalFormatting sqref="Z62">
    <cfRule type="expression" dxfId="61" priority="56">
      <formula>$Z$2=""</formula>
    </cfRule>
  </conditionalFormatting>
  <conditionalFormatting sqref="AA62">
    <cfRule type="expression" dxfId="60" priority="55">
      <formula>$AA$2=""</formula>
    </cfRule>
  </conditionalFormatting>
  <conditionalFormatting sqref="AB62">
    <cfRule type="expression" dxfId="59" priority="54">
      <formula>$AB$2=""</formula>
    </cfRule>
  </conditionalFormatting>
  <conditionalFormatting sqref="AC62">
    <cfRule type="expression" dxfId="58" priority="53">
      <formula>$AC$2=""</formula>
    </cfRule>
  </conditionalFormatting>
  <conditionalFormatting sqref="AD62">
    <cfRule type="expression" dxfId="57" priority="52">
      <formula>$AD$2=""</formula>
    </cfRule>
  </conditionalFormatting>
  <conditionalFormatting sqref="AE62">
    <cfRule type="expression" dxfId="56" priority="51">
      <formula>$AE$2=""</formula>
    </cfRule>
  </conditionalFormatting>
  <conditionalFormatting sqref="AF62">
    <cfRule type="expression" dxfId="55" priority="50">
      <formula>$AF$2=""</formula>
    </cfRule>
  </conditionalFormatting>
  <conditionalFormatting sqref="AG62">
    <cfRule type="expression" dxfId="54" priority="49">
      <formula>$AG$2=""</formula>
    </cfRule>
  </conditionalFormatting>
  <conditionalFormatting sqref="AH62">
    <cfRule type="expression" dxfId="53" priority="48">
      <formula>$AH$2=""</formula>
    </cfRule>
  </conditionalFormatting>
  <conditionalFormatting sqref="AI62">
    <cfRule type="expression" dxfId="52" priority="47">
      <formula>$AI$2=""</formula>
    </cfRule>
  </conditionalFormatting>
  <conditionalFormatting sqref="AJ62">
    <cfRule type="expression" dxfId="51" priority="46">
      <formula>$AJ$2=""</formula>
    </cfRule>
  </conditionalFormatting>
  <conditionalFormatting sqref="AK62">
    <cfRule type="expression" dxfId="50" priority="45">
      <formula>$AK$2=""</formula>
    </cfRule>
  </conditionalFormatting>
  <conditionalFormatting sqref="AL62">
    <cfRule type="expression" dxfId="49" priority="44">
      <formula>$AL$2=""</formula>
    </cfRule>
  </conditionalFormatting>
  <conditionalFormatting sqref="AM62">
    <cfRule type="expression" dxfId="48" priority="43">
      <formula>$AM$2=""</formula>
    </cfRule>
  </conditionalFormatting>
  <conditionalFormatting sqref="AN62">
    <cfRule type="expression" dxfId="47" priority="42">
      <formula>$AN$2=""</formula>
    </cfRule>
  </conditionalFormatting>
  <conditionalFormatting sqref="AO62">
    <cfRule type="expression" dxfId="46" priority="41">
      <formula>$AO$2=""</formula>
    </cfRule>
  </conditionalFormatting>
  <conditionalFormatting sqref="C13:C14">
    <cfRule type="expression" dxfId="45" priority="33">
      <formula>$C$2=""</formula>
    </cfRule>
  </conditionalFormatting>
  <conditionalFormatting sqref="D24:H24 J24:AO24">
    <cfRule type="expression" dxfId="44" priority="40">
      <formula>$D$2=""</formula>
    </cfRule>
  </conditionalFormatting>
  <conditionalFormatting sqref="D23:H23 J23:AO23">
    <cfRule type="expression" dxfId="43" priority="39">
      <formula>$C$2=""</formula>
    </cfRule>
  </conditionalFormatting>
  <conditionalFormatting sqref="D13:AO13">
    <cfRule type="expression" dxfId="42" priority="31">
      <formula>$C$2=""</formula>
    </cfRule>
  </conditionalFormatting>
  <conditionalFormatting sqref="C28:C29">
    <cfRule type="expression" dxfId="41" priority="38">
      <formula>$C$2=""</formula>
    </cfRule>
  </conditionalFormatting>
  <conditionalFormatting sqref="C38">
    <cfRule type="expression" dxfId="40" priority="34">
      <formula>$C$2=""</formula>
    </cfRule>
  </conditionalFormatting>
  <conditionalFormatting sqref="C33:C34">
    <cfRule type="expression" dxfId="39" priority="37">
      <formula>$C$2=""</formula>
    </cfRule>
  </conditionalFormatting>
  <conditionalFormatting sqref="D34:J34">
    <cfRule type="expression" dxfId="38" priority="36">
      <formula>$D$2=""</formula>
    </cfRule>
  </conditionalFormatting>
  <conditionalFormatting sqref="D33:J33">
    <cfRule type="expression" dxfId="37" priority="35">
      <formula>$C$2=""</formula>
    </cfRule>
  </conditionalFormatting>
  <conditionalFormatting sqref="D14:AO14">
    <cfRule type="expression" dxfId="36" priority="32">
      <formula>$D$2=""</formula>
    </cfRule>
  </conditionalFormatting>
  <conditionalFormatting sqref="I23:I24">
    <cfRule type="expression" dxfId="35" priority="30">
      <formula>$C$2=""</formula>
    </cfRule>
  </conditionalFormatting>
  <conditionalFormatting sqref="D29:I29 K29:AO29">
    <cfRule type="expression" dxfId="34" priority="29">
      <formula>$D$2=""</formula>
    </cfRule>
  </conditionalFormatting>
  <conditionalFormatting sqref="D28:I28 K28:AO28">
    <cfRule type="expression" dxfId="33" priority="28">
      <formula>$C$2=""</formula>
    </cfRule>
  </conditionalFormatting>
  <conditionalFormatting sqref="J28:J29">
    <cfRule type="expression" dxfId="32" priority="27">
      <formula>$C$2=""</formula>
    </cfRule>
  </conditionalFormatting>
  <conditionalFormatting sqref="L34:AO34">
    <cfRule type="expression" dxfId="31" priority="26">
      <formula>$D$2=""</formula>
    </cfRule>
  </conditionalFormatting>
  <conditionalFormatting sqref="L33:AO33">
    <cfRule type="expression" dxfId="30" priority="25">
      <formula>$C$2=""</formula>
    </cfRule>
  </conditionalFormatting>
  <conditionalFormatting sqref="K33:K34">
    <cfRule type="expression" dxfId="29" priority="24">
      <formula>$C$2=""</formula>
    </cfRule>
  </conditionalFormatting>
  <conditionalFormatting sqref="C39">
    <cfRule type="expression" dxfId="28" priority="23">
      <formula>$C$2=""</formula>
    </cfRule>
  </conditionalFormatting>
  <conditionalFormatting sqref="D39:AO39">
    <cfRule type="expression" dxfId="27" priority="22">
      <formula>$D$2=""</formula>
    </cfRule>
  </conditionalFormatting>
  <conditionalFormatting sqref="D38:AO38">
    <cfRule type="expression" dxfId="26" priority="21">
      <formula>$C$2=""</formula>
    </cfRule>
  </conditionalFormatting>
  <conditionalFormatting sqref="C43">
    <cfRule type="expression" dxfId="25" priority="20">
      <formula>$C$2=""</formula>
    </cfRule>
  </conditionalFormatting>
  <conditionalFormatting sqref="C44">
    <cfRule type="expression" dxfId="24" priority="19">
      <formula>$C$2=""</formula>
    </cfRule>
  </conditionalFormatting>
  <conditionalFormatting sqref="D44:AO44">
    <cfRule type="expression" dxfId="23" priority="18">
      <formula>$D$2=""</formula>
    </cfRule>
  </conditionalFormatting>
  <conditionalFormatting sqref="D43:AO43">
    <cfRule type="expression" dxfId="22" priority="17">
      <formula>$C$2=""</formula>
    </cfRule>
  </conditionalFormatting>
  <conditionalFormatting sqref="C48">
    <cfRule type="expression" dxfId="21" priority="16">
      <formula>$C$2=""</formula>
    </cfRule>
  </conditionalFormatting>
  <conditionalFormatting sqref="C49">
    <cfRule type="expression" dxfId="20" priority="15">
      <formula>$C$2=""</formula>
    </cfRule>
  </conditionalFormatting>
  <conditionalFormatting sqref="D49:AO49">
    <cfRule type="expression" dxfId="19" priority="14">
      <formula>$D$2=""</formula>
    </cfRule>
  </conditionalFormatting>
  <conditionalFormatting sqref="D48:AO48">
    <cfRule type="expression" dxfId="18" priority="13">
      <formula>$C$2=""</formula>
    </cfRule>
  </conditionalFormatting>
  <conditionalFormatting sqref="C53">
    <cfRule type="expression" dxfId="17" priority="12">
      <formula>$C$2=""</formula>
    </cfRule>
  </conditionalFormatting>
  <conditionalFormatting sqref="C54">
    <cfRule type="expression" dxfId="16" priority="11">
      <formula>$C$2=""</formula>
    </cfRule>
  </conditionalFormatting>
  <conditionalFormatting sqref="D54:AO54">
    <cfRule type="expression" dxfId="15" priority="10">
      <formula>$D$2=""</formula>
    </cfRule>
  </conditionalFormatting>
  <conditionalFormatting sqref="D53:AO53">
    <cfRule type="expression" dxfId="14" priority="9">
      <formula>$C$2=""</formula>
    </cfRule>
  </conditionalFormatting>
  <conditionalFormatting sqref="C58">
    <cfRule type="expression" dxfId="13" priority="8">
      <formula>$C$2=""</formula>
    </cfRule>
  </conditionalFormatting>
  <conditionalFormatting sqref="C59">
    <cfRule type="expression" dxfId="12" priority="7">
      <formula>$C$2=""</formula>
    </cfRule>
  </conditionalFormatting>
  <conditionalFormatting sqref="D59:AO59">
    <cfRule type="expression" dxfId="11" priority="6">
      <formula>$D$2=""</formula>
    </cfRule>
  </conditionalFormatting>
  <conditionalFormatting sqref="D58:AO58">
    <cfRule type="expression" dxfId="10" priority="5">
      <formula>$C$2=""</formula>
    </cfRule>
  </conditionalFormatting>
  <conditionalFormatting sqref="C63">
    <cfRule type="expression" dxfId="9" priority="4">
      <formula>$C$2=""</formula>
    </cfRule>
  </conditionalFormatting>
  <conditionalFormatting sqref="C64">
    <cfRule type="expression" dxfId="8" priority="3">
      <formula>$C$2=""</formula>
    </cfRule>
  </conditionalFormatting>
  <conditionalFormatting sqref="D64:AO64">
    <cfRule type="expression" dxfId="7" priority="2">
      <formula>$D$2=""</formula>
    </cfRule>
  </conditionalFormatting>
  <conditionalFormatting sqref="D63:AO63">
    <cfRule type="expression" dxfId="6" priority="1">
      <formula>$C$2=""</formula>
    </cfRule>
  </conditionalFormatting>
  <pageMargins left="0.7" right="0.7" top="0.75" bottom="0.75" header="0.3" footer="0.3"/>
  <pageSetup paperSize="9" scale="22" orientation="portrait" r:id="rId1"/>
  <colBreaks count="1" manualBreakCount="1">
    <brk id="3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2</vt:i4>
      </vt:variant>
    </vt:vector>
  </HeadingPairs>
  <TitlesOfParts>
    <vt:vector size="12" baseType="lpstr">
      <vt:lpstr>Podnik A</vt:lpstr>
      <vt:lpstr>Odpisy A</vt:lpstr>
      <vt:lpstr>Úver A</vt:lpstr>
      <vt:lpstr>Efektivita vs kompenzacie</vt:lpstr>
      <vt:lpstr>Podnik RSP bez pomoci</vt:lpstr>
      <vt:lpstr>Odpisy RSP bez pomoci</vt:lpstr>
      <vt:lpstr>Podnik RSP s pomocou</vt:lpstr>
      <vt:lpstr>Odpisy RSP s pomocou</vt:lpstr>
      <vt:lpstr>Úver RSP s pomocou</vt:lpstr>
      <vt:lpstr>Grafy</vt:lpstr>
      <vt:lpstr>'Úver A'!Oblast_tisku</vt:lpstr>
      <vt:lpstr>'Úver RSP s pomocou'!Oblast_tisku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Helka</cp:lastModifiedBy>
  <dcterms:created xsi:type="dcterms:W3CDTF">2019-10-19T15:53:53Z</dcterms:created>
  <dcterms:modified xsi:type="dcterms:W3CDTF">2019-11-18T09:00:44Z</dcterms:modified>
</cp:coreProperties>
</file>